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SA202010-032u.SUN\Desktop\サンオータスほけん\２．生命保険\"/>
    </mc:Choice>
  </mc:AlternateContent>
  <xr:revisionPtr revIDLastSave="0" documentId="13_ncr:1_{94F4C879-81DC-4933-8AFF-04DD98A0B374}" xr6:coauthVersionLast="47" xr6:coauthVersionMax="47" xr10:uidLastSave="{00000000-0000-0000-0000-000000000000}"/>
  <workbookProtection lockStructure="1"/>
  <bookViews>
    <workbookView xWindow="-120" yWindow="-120" windowWidth="29040" windowHeight="15840" tabRatio="821" activeTab="1" xr2:uid="{00000000-000D-0000-FFFF-FFFF00000000}"/>
  </bookViews>
  <sheets>
    <sheet name="使い方Q&amp;A" sheetId="27" r:id="rId1"/>
    <sheet name="入力シート" sheetId="18" r:id="rId2"/>
    <sheet name="CF表" sheetId="17" r:id="rId3"/>
    <sheet name="年間収支（家計簿）" sheetId="21" r:id="rId4"/>
    <sheet name="保険一覧" sheetId="23" r:id="rId5"/>
    <sheet name="投資シミュレーション" sheetId="25" r:id="rId6"/>
    <sheet name="手取額計算" sheetId="24" r:id="rId7"/>
    <sheet name="住宅ローン返済表" sheetId="19" r:id="rId8"/>
    <sheet name="貯蓄 投資表" sheetId="20" state="hidden" r:id="rId9"/>
  </sheets>
  <definedNames>
    <definedName name="age" localSheetId="0">OFFSET(CF表!$D$3,0,0,1,COUNTA(CF表!$D$3:$BX$3))</definedName>
    <definedName name="age">OFFSET(CF表!$D$3,0,0,1,COUNTA(CF表!$D$3:$BX$3))</definedName>
    <definedName name="all" localSheetId="0">OFFSET(CF表!$D$30,0,0,1,COUNTA(CF表!$D$30:$BX$30))</definedName>
    <definedName name="all">OFFSET(CF表!$D$30,0,0,1,COUNTA(CF表!$D$30:$BX$30))</definedName>
    <definedName name="future" localSheetId="0">OFFSET(CF表!$D$34,0,0,1,COUNTA(CF表!$D$34:$BX$34))</definedName>
    <definedName name="future">OFFSET(CF表!$D$34,0,0,1,COUNTA(CF表!$D$34:$BX$34))</definedName>
    <definedName name="nomal" localSheetId="0">OFFSET(CF表!$D$31,0,0,1,COUNTA(CF表!$D$31:$BX$31))</definedName>
    <definedName name="nomal">OFFSET(CF表!$D$31,0,0,1,COUNTA(CF表!$D$31:$BX$31))</definedName>
    <definedName name="_xlnm.Print_Area" localSheetId="2">CF表!$A$1:$BX$50</definedName>
    <definedName name="_xlnm.Print_Area" localSheetId="1">入力シート!$A$1:$S$285</definedName>
    <definedName name="_xlnm.Print_Area" localSheetId="3">'年間収支（家計簿）'!$A$1:$R$90</definedName>
    <definedName name="_xlnm.Print_Titles" localSheetId="2">CF表!$A:$B</definedName>
    <definedName name="_xlnm.Print_Titles" localSheetId="1">入力シート!$1:$8</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4" i="18" l="1"/>
  <c r="K42" i="25"/>
  <c r="G43" i="25"/>
  <c r="H42" i="25"/>
  <c r="F43" i="25"/>
  <c r="E43" i="25"/>
  <c r="D43" i="25"/>
  <c r="C43" i="25"/>
  <c r="F1" i="17"/>
  <c r="G1" i="17" s="1"/>
  <c r="H1" i="17" s="1"/>
  <c r="I1" i="17" s="1"/>
  <c r="J1" i="17" s="1"/>
  <c r="K1" i="17" s="1"/>
  <c r="L1" i="17" s="1"/>
  <c r="M1" i="17" s="1"/>
  <c r="N1" i="17" s="1"/>
  <c r="O1" i="17" s="1"/>
  <c r="P1" i="17" s="1"/>
  <c r="Q1" i="17" s="1"/>
  <c r="R1" i="17" s="1"/>
  <c r="S1" i="17" s="1"/>
  <c r="T1" i="17" s="1"/>
  <c r="U1" i="17" s="1"/>
  <c r="V1" i="17" s="1"/>
  <c r="W1" i="17" s="1"/>
  <c r="X1" i="17" s="1"/>
  <c r="Y1" i="17" s="1"/>
  <c r="Z1" i="17" s="1"/>
  <c r="AA1" i="17" s="1"/>
  <c r="AB1" i="17" s="1"/>
  <c r="AC1" i="17" s="1"/>
  <c r="AD1" i="17" s="1"/>
  <c r="AE1" i="17" s="1"/>
  <c r="AF1" i="17" s="1"/>
  <c r="AG1" i="17" s="1"/>
  <c r="AH1" i="17" s="1"/>
  <c r="AI1" i="17" s="1"/>
  <c r="AJ1" i="17" s="1"/>
  <c r="AK1" i="17" s="1"/>
  <c r="AL1" i="17" s="1"/>
  <c r="AM1" i="17" s="1"/>
  <c r="AN1" i="17" s="1"/>
  <c r="AO1" i="17" s="1"/>
  <c r="AP1" i="17" s="1"/>
  <c r="AQ1" i="17" s="1"/>
  <c r="AR1" i="17" s="1"/>
  <c r="AS1" i="17" s="1"/>
  <c r="AT1" i="17" s="1"/>
  <c r="AU1" i="17" s="1"/>
  <c r="AV1" i="17" s="1"/>
  <c r="AW1" i="17" s="1"/>
  <c r="AX1" i="17" s="1"/>
  <c r="AY1" i="17" s="1"/>
  <c r="AZ1" i="17" s="1"/>
  <c r="BA1" i="17" s="1"/>
  <c r="BB1" i="17" s="1"/>
  <c r="BC1" i="17" s="1"/>
  <c r="BD1" i="17" s="1"/>
  <c r="BE1" i="17" s="1"/>
  <c r="BF1" i="17" s="1"/>
  <c r="BG1" i="17" s="1"/>
  <c r="BH1" i="17" s="1"/>
  <c r="BI1" i="17" s="1"/>
  <c r="BJ1" i="17" s="1"/>
  <c r="BK1" i="17" s="1"/>
  <c r="BL1" i="17" s="1"/>
  <c r="BM1" i="17" s="1"/>
  <c r="BN1" i="17" s="1"/>
  <c r="BO1" i="17" s="1"/>
  <c r="BP1" i="17" s="1"/>
  <c r="BQ1" i="17" s="1"/>
  <c r="BR1" i="17" s="1"/>
  <c r="BS1" i="17" s="1"/>
  <c r="BT1" i="17" s="1"/>
  <c r="BU1" i="17" s="1"/>
  <c r="BV1" i="17" s="1"/>
  <c r="BW1" i="17" s="1"/>
  <c r="BX1" i="17" s="1"/>
  <c r="K41" i="25"/>
  <c r="H41" i="25"/>
  <c r="K40" i="25"/>
  <c r="H40" i="25"/>
  <c r="K39" i="25"/>
  <c r="H39" i="25"/>
  <c r="K38" i="25"/>
  <c r="H38" i="25"/>
  <c r="K37" i="25"/>
  <c r="H37" i="25"/>
  <c r="K36" i="25"/>
  <c r="H36" i="25"/>
  <c r="K35" i="25"/>
  <c r="H35" i="25"/>
  <c r="K34" i="25"/>
  <c r="H34" i="25"/>
  <c r="K33" i="25"/>
  <c r="H33" i="25"/>
  <c r="K32" i="25"/>
  <c r="H32" i="25"/>
  <c r="K31" i="25"/>
  <c r="H31" i="25"/>
  <c r="K30" i="25"/>
  <c r="H30" i="25"/>
  <c r="K29" i="25"/>
  <c r="H29" i="25"/>
  <c r="K28" i="25"/>
  <c r="H28" i="25"/>
  <c r="K27" i="25"/>
  <c r="H27" i="25"/>
  <c r="K26" i="25"/>
  <c r="H26" i="25"/>
  <c r="K25" i="25"/>
  <c r="H25" i="25"/>
  <c r="K24" i="25"/>
  <c r="H24" i="25"/>
  <c r="K23" i="25"/>
  <c r="H23" i="25"/>
  <c r="K22" i="25"/>
  <c r="H22" i="25"/>
  <c r="K21" i="25"/>
  <c r="H21" i="25"/>
  <c r="K20" i="25"/>
  <c r="H20" i="25"/>
  <c r="K19" i="25"/>
  <c r="H19" i="25"/>
  <c r="K18" i="25"/>
  <c r="H18" i="25"/>
  <c r="K17" i="25"/>
  <c r="H17" i="25"/>
  <c r="K16" i="25"/>
  <c r="H16" i="25"/>
  <c r="K15" i="25"/>
  <c r="H15" i="25"/>
  <c r="K14" i="25"/>
  <c r="H14" i="25"/>
  <c r="K13" i="25"/>
  <c r="H13" i="25"/>
  <c r="K12" i="25"/>
  <c r="H12" i="25"/>
  <c r="R11" i="25"/>
  <c r="Q11" i="25"/>
  <c r="P11" i="25"/>
  <c r="O11" i="25"/>
  <c r="N11" i="25"/>
  <c r="J11" i="25"/>
  <c r="J12" i="25" s="1"/>
  <c r="J13" i="25" s="1"/>
  <c r="J14" i="25" s="1"/>
  <c r="J15" i="25" s="1"/>
  <c r="J16" i="25" s="1"/>
  <c r="J17" i="25" s="1"/>
  <c r="J18" i="25" s="1"/>
  <c r="J19" i="25" s="1"/>
  <c r="J20" i="25" s="1"/>
  <c r="J21" i="25" s="1"/>
  <c r="J22" i="25" s="1"/>
  <c r="J23" i="25" s="1"/>
  <c r="J24" i="25" s="1"/>
  <c r="J25" i="25" s="1"/>
  <c r="J26" i="25" s="1"/>
  <c r="J27" i="25" s="1"/>
  <c r="J28" i="25" s="1"/>
  <c r="J29" i="25" s="1"/>
  <c r="J30" i="25" s="1"/>
  <c r="J31" i="25" s="1"/>
  <c r="J32" i="25" s="1"/>
  <c r="J33" i="25" s="1"/>
  <c r="J34" i="25" s="1"/>
  <c r="J35" i="25" s="1"/>
  <c r="J36" i="25" s="1"/>
  <c r="J37" i="25" s="1"/>
  <c r="J38" i="25" s="1"/>
  <c r="J39" i="25" s="1"/>
  <c r="J40" i="25" s="1"/>
  <c r="J41" i="25" s="1"/>
  <c r="J42" i="25" s="1"/>
  <c r="H11" i="25"/>
  <c r="H8" i="25"/>
  <c r="C18" i="24"/>
  <c r="C17" i="24"/>
  <c r="C16" i="24"/>
  <c r="C15" i="24"/>
  <c r="C14" i="24"/>
  <c r="D13" i="17"/>
  <c r="D12" i="17"/>
  <c r="D11" i="17"/>
  <c r="B55" i="18"/>
  <c r="B44" i="18"/>
  <c r="B33" i="18"/>
  <c r="H153" i="18"/>
  <c r="D153" i="18" s="1"/>
  <c r="L153" i="18" s="1"/>
  <c r="H171" i="18"/>
  <c r="D171" i="18" s="1"/>
  <c r="L171" i="18" s="1"/>
  <c r="H170" i="18"/>
  <c r="D170" i="18" s="1"/>
  <c r="L170" i="18" s="1"/>
  <c r="H169" i="18"/>
  <c r="D169" i="18" s="1"/>
  <c r="L169" i="18" s="1"/>
  <c r="H168" i="18"/>
  <c r="D168" i="18" s="1"/>
  <c r="L168" i="18" s="1"/>
  <c r="H167" i="18"/>
  <c r="D167" i="18" s="1"/>
  <c r="L167" i="18" s="1"/>
  <c r="H166" i="18"/>
  <c r="H165" i="18"/>
  <c r="H162" i="18"/>
  <c r="D162" i="18" s="1"/>
  <c r="L162" i="18" s="1"/>
  <c r="H161" i="18"/>
  <c r="D161" i="18" s="1"/>
  <c r="L161" i="18" s="1"/>
  <c r="H160" i="18"/>
  <c r="D160" i="18" s="1"/>
  <c r="L160" i="18" s="1"/>
  <c r="H159" i="18"/>
  <c r="D159" i="18" s="1"/>
  <c r="L159" i="18" s="1"/>
  <c r="H158" i="18"/>
  <c r="D158" i="18" s="1"/>
  <c r="L158" i="18" s="1"/>
  <c r="H157" i="18"/>
  <c r="D157" i="18" s="1"/>
  <c r="L157" i="18" s="1"/>
  <c r="H156" i="18"/>
  <c r="H152" i="18"/>
  <c r="D152" i="18" s="1"/>
  <c r="L152" i="18" s="1"/>
  <c r="H151" i="18"/>
  <c r="D151" i="18" s="1"/>
  <c r="L151" i="18" s="1"/>
  <c r="H150" i="18"/>
  <c r="D150" i="18" s="1"/>
  <c r="L150" i="18" s="1"/>
  <c r="H149" i="18"/>
  <c r="D149" i="18" s="1"/>
  <c r="H148" i="18"/>
  <c r="D148" i="18" s="1"/>
  <c r="L148" i="18" s="1"/>
  <c r="H147" i="18"/>
  <c r="D147" i="18" s="1"/>
  <c r="K31" i="23"/>
  <c r="K121" i="23"/>
  <c r="K91" i="23"/>
  <c r="K61" i="23"/>
  <c r="K2" i="23"/>
  <c r="D2" i="17"/>
  <c r="C94" i="18" s="1"/>
  <c r="O19" i="18"/>
  <c r="P8" i="18" s="1"/>
  <c r="O24" i="18"/>
  <c r="D8" i="17" s="1"/>
  <c r="O23" i="18"/>
  <c r="D7" i="17" s="1"/>
  <c r="O22" i="18"/>
  <c r="D6" i="17" s="1"/>
  <c r="O21" i="18"/>
  <c r="D5" i="17" s="1"/>
  <c r="O20" i="18"/>
  <c r="D4" i="17" s="1"/>
  <c r="I31" i="21"/>
  <c r="D90" i="21"/>
  <c r="Q76" i="21"/>
  <c r="Q78" i="21" s="1"/>
  <c r="P76" i="21"/>
  <c r="P78" i="21" s="1"/>
  <c r="O76" i="21"/>
  <c r="O78" i="21"/>
  <c r="N76" i="21"/>
  <c r="N78" i="21" s="1"/>
  <c r="M76" i="21"/>
  <c r="M78" i="21"/>
  <c r="L76" i="21"/>
  <c r="L78" i="21" s="1"/>
  <c r="K76" i="21"/>
  <c r="K78" i="21"/>
  <c r="J76" i="21"/>
  <c r="J78" i="21" s="1"/>
  <c r="I76" i="21"/>
  <c r="I78" i="21" s="1"/>
  <c r="H76" i="21"/>
  <c r="H78" i="21" s="1"/>
  <c r="G76" i="21"/>
  <c r="G78" i="21"/>
  <c r="F76" i="21"/>
  <c r="F78" i="21" s="1"/>
  <c r="D76" i="21"/>
  <c r="Q58" i="21"/>
  <c r="P58" i="21"/>
  <c r="O58" i="21"/>
  <c r="N58" i="21"/>
  <c r="M58" i="21"/>
  <c r="L58" i="21"/>
  <c r="K58" i="21"/>
  <c r="J58" i="21"/>
  <c r="I58" i="21"/>
  <c r="H58" i="21"/>
  <c r="G58" i="21"/>
  <c r="F58" i="21"/>
  <c r="R57" i="21"/>
  <c r="R56" i="21"/>
  <c r="R55" i="21"/>
  <c r="R54" i="21"/>
  <c r="Q49" i="21"/>
  <c r="P49" i="21"/>
  <c r="O49" i="21"/>
  <c r="N49" i="21"/>
  <c r="M49" i="21"/>
  <c r="L49" i="21"/>
  <c r="K49" i="21"/>
  <c r="J49" i="21"/>
  <c r="I49" i="21"/>
  <c r="H49" i="21"/>
  <c r="G49" i="21"/>
  <c r="F49" i="21"/>
  <c r="Q48" i="21"/>
  <c r="P48" i="21"/>
  <c r="O48" i="21"/>
  <c r="N48" i="21"/>
  <c r="M48" i="21"/>
  <c r="L48" i="21"/>
  <c r="K48" i="21"/>
  <c r="J48" i="21"/>
  <c r="I48" i="21"/>
  <c r="H48" i="21"/>
  <c r="G48" i="21"/>
  <c r="F48" i="21"/>
  <c r="Q47" i="21"/>
  <c r="P47" i="21"/>
  <c r="O47" i="21"/>
  <c r="N47" i="21"/>
  <c r="M47" i="21"/>
  <c r="L47" i="21"/>
  <c r="K47" i="21"/>
  <c r="J47" i="21"/>
  <c r="I47" i="21"/>
  <c r="H47" i="21"/>
  <c r="G47" i="21"/>
  <c r="F47" i="21"/>
  <c r="Q46" i="21"/>
  <c r="P46" i="21"/>
  <c r="O46" i="21"/>
  <c r="N46" i="21"/>
  <c r="M46" i="21"/>
  <c r="L46" i="21"/>
  <c r="K46" i="21"/>
  <c r="J46" i="21"/>
  <c r="I46" i="21"/>
  <c r="H46" i="21"/>
  <c r="G46" i="21"/>
  <c r="F46" i="21"/>
  <c r="Q45" i="21"/>
  <c r="P45" i="21"/>
  <c r="O45" i="21"/>
  <c r="N45" i="21"/>
  <c r="M45" i="21"/>
  <c r="L45" i="21"/>
  <c r="K45" i="21"/>
  <c r="J45" i="21"/>
  <c r="I45" i="21"/>
  <c r="H45" i="21"/>
  <c r="G45" i="21"/>
  <c r="F45" i="21"/>
  <c r="R41" i="21"/>
  <c r="Q41" i="21"/>
  <c r="P41" i="21"/>
  <c r="O41" i="21"/>
  <c r="N41" i="21"/>
  <c r="M41" i="21"/>
  <c r="L41" i="21"/>
  <c r="K41" i="21"/>
  <c r="J41" i="21"/>
  <c r="I41" i="21"/>
  <c r="H41" i="21"/>
  <c r="G41" i="21"/>
  <c r="F41" i="21"/>
  <c r="R40" i="21"/>
  <c r="Q40" i="21"/>
  <c r="P40" i="21"/>
  <c r="O40" i="21"/>
  <c r="N40" i="21"/>
  <c r="M40" i="21"/>
  <c r="L40" i="21"/>
  <c r="K40" i="21"/>
  <c r="J40" i="21"/>
  <c r="I40" i="21"/>
  <c r="H40" i="21"/>
  <c r="G40" i="21"/>
  <c r="F40" i="21"/>
  <c r="R39" i="21"/>
  <c r="Q39" i="21"/>
  <c r="P39" i="21"/>
  <c r="O39" i="21"/>
  <c r="N39" i="21"/>
  <c r="M39" i="21"/>
  <c r="L39" i="21"/>
  <c r="K39" i="21"/>
  <c r="J39" i="21"/>
  <c r="I39" i="21"/>
  <c r="H39" i="21"/>
  <c r="G39" i="21"/>
  <c r="F39" i="21"/>
  <c r="Q38" i="21"/>
  <c r="P38" i="21"/>
  <c r="O38" i="21"/>
  <c r="N38" i="21"/>
  <c r="M38" i="21"/>
  <c r="L38" i="21"/>
  <c r="K38" i="21"/>
  <c r="J38" i="21"/>
  <c r="I38" i="21"/>
  <c r="H38" i="21"/>
  <c r="G38" i="21"/>
  <c r="F38" i="21"/>
  <c r="Q37" i="21"/>
  <c r="P37" i="21"/>
  <c r="O37" i="21"/>
  <c r="N37" i="21"/>
  <c r="M37" i="21"/>
  <c r="L37" i="21"/>
  <c r="K37" i="21"/>
  <c r="J37" i="21"/>
  <c r="I37" i="21"/>
  <c r="H37" i="21"/>
  <c r="G37" i="21"/>
  <c r="F37" i="21"/>
  <c r="Q36" i="21"/>
  <c r="P36" i="21"/>
  <c r="O36" i="21"/>
  <c r="N36" i="21"/>
  <c r="M36" i="21"/>
  <c r="L36" i="21"/>
  <c r="K36" i="21"/>
  <c r="J36" i="21"/>
  <c r="I36" i="21"/>
  <c r="H36" i="21"/>
  <c r="H42" i="21" s="1"/>
  <c r="G36" i="21"/>
  <c r="F36" i="21"/>
  <c r="Q35" i="21"/>
  <c r="P35" i="21"/>
  <c r="O35" i="21"/>
  <c r="N35" i="21"/>
  <c r="N42" i="21" s="1"/>
  <c r="M35" i="21"/>
  <c r="L35" i="21"/>
  <c r="K35" i="21"/>
  <c r="J35" i="21"/>
  <c r="I35" i="21"/>
  <c r="H35" i="21"/>
  <c r="G35" i="21"/>
  <c r="F35" i="21"/>
  <c r="Q34" i="21"/>
  <c r="P34" i="21"/>
  <c r="O34" i="21"/>
  <c r="N34" i="21"/>
  <c r="M34" i="21"/>
  <c r="M42" i="21" s="1"/>
  <c r="L34" i="21"/>
  <c r="L42" i="21" s="1"/>
  <c r="K34" i="21"/>
  <c r="J34" i="21"/>
  <c r="I34" i="21"/>
  <c r="I42" i="21" s="1"/>
  <c r="H34" i="21"/>
  <c r="G34" i="21"/>
  <c r="F34" i="21"/>
  <c r="Q31" i="21"/>
  <c r="P31" i="21"/>
  <c r="O31" i="21"/>
  <c r="N31" i="21"/>
  <c r="M31" i="21"/>
  <c r="L31" i="21"/>
  <c r="K31" i="21"/>
  <c r="J31" i="21"/>
  <c r="H31" i="21"/>
  <c r="G31" i="21"/>
  <c r="F31" i="21"/>
  <c r="R30" i="21"/>
  <c r="R29" i="21"/>
  <c r="R28" i="21"/>
  <c r="R27" i="21"/>
  <c r="R26" i="21"/>
  <c r="R25" i="21"/>
  <c r="R24" i="21"/>
  <c r="R23" i="21"/>
  <c r="R22" i="21"/>
  <c r="R21" i="21"/>
  <c r="R37" i="21" s="1"/>
  <c r="R20" i="21"/>
  <c r="R19" i="21"/>
  <c r="R18" i="21"/>
  <c r="R17" i="21"/>
  <c r="R16" i="21"/>
  <c r="R15" i="21"/>
  <c r="R49" i="21" s="1"/>
  <c r="R14" i="21"/>
  <c r="R13" i="21"/>
  <c r="R12" i="21"/>
  <c r="R11" i="21"/>
  <c r="R10" i="21"/>
  <c r="R9" i="21"/>
  <c r="R8" i="21"/>
  <c r="R7" i="21"/>
  <c r="R6" i="21"/>
  <c r="R5" i="21"/>
  <c r="R4" i="21"/>
  <c r="R45" i="21" s="1"/>
  <c r="R3" i="21"/>
  <c r="Q1" i="21"/>
  <c r="X89" i="18"/>
  <c r="X90" i="18" s="1"/>
  <c r="AE89" i="18" s="1"/>
  <c r="AK89" i="18" s="1"/>
  <c r="X87" i="18"/>
  <c r="X88" i="18" s="1"/>
  <c r="AE87" i="18" s="1"/>
  <c r="AK87" i="18" s="1"/>
  <c r="AH125" i="18"/>
  <c r="X125" i="18"/>
  <c r="AB125" i="18" s="1"/>
  <c r="AF125" i="18" s="1"/>
  <c r="T125" i="18"/>
  <c r="B33" i="17"/>
  <c r="B32" i="17"/>
  <c r="B37" i="17"/>
  <c r="B26" i="17"/>
  <c r="B25" i="17"/>
  <c r="B15" i="17"/>
  <c r="J264" i="18"/>
  <c r="B277" i="18"/>
  <c r="D270" i="18"/>
  <c r="B262" i="18"/>
  <c r="D255" i="18"/>
  <c r="B38" i="17"/>
  <c r="B16" i="17"/>
  <c r="C38" i="17"/>
  <c r="C37" i="17"/>
  <c r="C36" i="17"/>
  <c r="B13" i="17"/>
  <c r="B12" i="17"/>
  <c r="B11" i="17"/>
  <c r="J282" i="18"/>
  <c r="J281" i="18"/>
  <c r="J280" i="18"/>
  <c r="J279" i="18"/>
  <c r="J278" i="18"/>
  <c r="J275" i="18"/>
  <c r="J274" i="18"/>
  <c r="J273" i="18"/>
  <c r="J272" i="18"/>
  <c r="J271" i="18"/>
  <c r="J267" i="18"/>
  <c r="J266" i="18"/>
  <c r="J265" i="18"/>
  <c r="C33" i="17"/>
  <c r="C32" i="17"/>
  <c r="J260" i="18"/>
  <c r="J259" i="18"/>
  <c r="J258" i="18"/>
  <c r="J257" i="18"/>
  <c r="C19" i="17"/>
  <c r="D19" i="17"/>
  <c r="B6" i="17"/>
  <c r="B5" i="17"/>
  <c r="B4" i="17"/>
  <c r="B3" i="17"/>
  <c r="B8" i="17"/>
  <c r="B7" i="17"/>
  <c r="D860" i="19"/>
  <c r="C860" i="19"/>
  <c r="C432" i="19"/>
  <c r="D432" i="19"/>
  <c r="D3" i="19"/>
  <c r="C3" i="19"/>
  <c r="B3" i="19"/>
  <c r="B82" i="18"/>
  <c r="B74" i="18"/>
  <c r="C130" i="18"/>
  <c r="H141" i="18"/>
  <c r="D141" i="18" s="1"/>
  <c r="L141" i="18" s="1"/>
  <c r="H140" i="18"/>
  <c r="D140" i="18" s="1"/>
  <c r="L140" i="18" s="1"/>
  <c r="D165" i="18"/>
  <c r="L165" i="18" s="1"/>
  <c r="R34" i="21"/>
  <c r="O50" i="21"/>
  <c r="O64" i="21" s="1"/>
  <c r="L11" i="25"/>
  <c r="M11" i="25" s="1"/>
  <c r="L50" i="21"/>
  <c r="L64" i="21"/>
  <c r="Q42" i="21"/>
  <c r="F42" i="21"/>
  <c r="J42" i="21"/>
  <c r="R36" i="21"/>
  <c r="J50" i="21"/>
  <c r="J64" i="21" s="1"/>
  <c r="G50" i="21"/>
  <c r="G64" i="21" s="1"/>
  <c r="N50" i="21"/>
  <c r="R58" i="21"/>
  <c r="N64" i="21"/>
  <c r="D166" i="18"/>
  <c r="L166" i="18" s="1"/>
  <c r="L147" i="18"/>
  <c r="D156" i="18"/>
  <c r="L156" i="18" s="1"/>
  <c r="R12" i="25"/>
  <c r="R13" i="25" s="1"/>
  <c r="R14" i="25" s="1"/>
  <c r="R15" i="25" s="1"/>
  <c r="R16" i="25" s="1"/>
  <c r="R17" i="25" s="1"/>
  <c r="R18" i="25" s="1"/>
  <c r="R19" i="25" s="1"/>
  <c r="R20" i="25" s="1"/>
  <c r="R21" i="25" s="1"/>
  <c r="R22" i="25" s="1"/>
  <c r="R23" i="25" s="1"/>
  <c r="R24" i="25" s="1"/>
  <c r="R25" i="25" s="1"/>
  <c r="R26" i="25" s="1"/>
  <c r="R27" i="25" s="1"/>
  <c r="R28" i="25" s="1"/>
  <c r="R29" i="25" s="1"/>
  <c r="R30" i="25" s="1"/>
  <c r="R31" i="25" s="1"/>
  <c r="R32" i="25" s="1"/>
  <c r="R33" i="25" s="1"/>
  <c r="R34" i="25" s="1"/>
  <c r="R35" i="25" s="1"/>
  <c r="R36" i="25" s="1"/>
  <c r="R37" i="25" s="1"/>
  <c r="R38" i="25" s="1"/>
  <c r="R39" i="25" s="1"/>
  <c r="R40" i="25" s="1"/>
  <c r="R41" i="25" s="1"/>
  <c r="R42" i="25" s="1"/>
  <c r="O12" i="25"/>
  <c r="O13" i="25" s="1"/>
  <c r="O14" i="25" s="1"/>
  <c r="O15" i="25" s="1"/>
  <c r="O16" i="25" s="1"/>
  <c r="O17" i="25" s="1"/>
  <c r="O18" i="25" s="1"/>
  <c r="O19" i="25" s="1"/>
  <c r="O20" i="25" s="1"/>
  <c r="O21" i="25" s="1"/>
  <c r="O22" i="25" s="1"/>
  <c r="O23" i="25" s="1"/>
  <c r="O24" i="25" s="1"/>
  <c r="O25" i="25" s="1"/>
  <c r="O26" i="25" s="1"/>
  <c r="O27" i="25" s="1"/>
  <c r="O28" i="25" s="1"/>
  <c r="O29" i="25" s="1"/>
  <c r="O30" i="25" s="1"/>
  <c r="O31" i="25" s="1"/>
  <c r="O32" i="25" s="1"/>
  <c r="O33" i="25" s="1"/>
  <c r="O34" i="25" s="1"/>
  <c r="O35" i="25" s="1"/>
  <c r="O36" i="25" s="1"/>
  <c r="O37" i="25" s="1"/>
  <c r="O38" i="25" s="1"/>
  <c r="O39" i="25" s="1"/>
  <c r="O40" i="25" s="1"/>
  <c r="O41" i="25" s="1"/>
  <c r="O42" i="25" s="1"/>
  <c r="Q12" i="25"/>
  <c r="Q13" i="25" s="1"/>
  <c r="Q14" i="25" s="1"/>
  <c r="Q15" i="25" s="1"/>
  <c r="Q16" i="25" s="1"/>
  <c r="Q17" i="25" s="1"/>
  <c r="Q18" i="25" s="1"/>
  <c r="Q19" i="25" s="1"/>
  <c r="Q20" i="25" s="1"/>
  <c r="Q21" i="25" s="1"/>
  <c r="Q22" i="25" s="1"/>
  <c r="Q23" i="25" s="1"/>
  <c r="Q24" i="25" s="1"/>
  <c r="Q25" i="25" s="1"/>
  <c r="Q26" i="25" s="1"/>
  <c r="Q27" i="25" s="1"/>
  <c r="Q28" i="25" s="1"/>
  <c r="Q29" i="25" s="1"/>
  <c r="Q30" i="25" s="1"/>
  <c r="Q31" i="25" s="1"/>
  <c r="Q32" i="25" s="1"/>
  <c r="Q33" i="25" s="1"/>
  <c r="Q34" i="25" s="1"/>
  <c r="Q35" i="25" s="1"/>
  <c r="Q36" i="25" s="1"/>
  <c r="Q37" i="25" s="1"/>
  <c r="Q38" i="25" s="1"/>
  <c r="Q39" i="25" s="1"/>
  <c r="Q40" i="25" s="1"/>
  <c r="Q41" i="25" s="1"/>
  <c r="Q42" i="25" s="1"/>
  <c r="S11" i="25"/>
  <c r="T11" i="25" s="1"/>
  <c r="C22" i="24" l="1"/>
  <c r="C26" i="24" s="1"/>
  <c r="C28" i="24" s="1"/>
  <c r="Q50" i="21"/>
  <c r="F50" i="21"/>
  <c r="F64" i="21" s="1"/>
  <c r="F65" i="21" s="1"/>
  <c r="G65" i="21" s="1"/>
  <c r="R46" i="21"/>
  <c r="R38" i="21"/>
  <c r="K42" i="21"/>
  <c r="H50" i="21"/>
  <c r="H64" i="21" s="1"/>
  <c r="K50" i="21"/>
  <c r="K64" i="21" s="1"/>
  <c r="R31" i="21"/>
  <c r="P42" i="21"/>
  <c r="M50" i="21"/>
  <c r="M64" i="21" s="1"/>
  <c r="R48" i="21"/>
  <c r="L12" i="25"/>
  <c r="R47" i="21"/>
  <c r="P50" i="21"/>
  <c r="P64" i="21" s="1"/>
  <c r="C99" i="18"/>
  <c r="D294" i="19"/>
  <c r="C309" i="19"/>
  <c r="C173" i="18"/>
  <c r="D43" i="19"/>
  <c r="C368" i="19"/>
  <c r="C383" i="19"/>
  <c r="D25" i="19"/>
  <c r="C253" i="19"/>
  <c r="C100" i="18"/>
  <c r="D398" i="19"/>
  <c r="D280" i="19"/>
  <c r="C86" i="19"/>
  <c r="D420" i="19"/>
  <c r="D47" i="19"/>
  <c r="D264" i="19"/>
  <c r="C335" i="19"/>
  <c r="D208" i="19"/>
  <c r="D106" i="19"/>
  <c r="D240" i="19"/>
  <c r="C69" i="19"/>
  <c r="C242" i="19"/>
  <c r="C252" i="19"/>
  <c r="D170" i="19"/>
  <c r="C127" i="18"/>
  <c r="C131" i="18" s="1"/>
  <c r="C132" i="18" s="1"/>
  <c r="D20" i="17" s="1"/>
  <c r="C350" i="19"/>
  <c r="D209" i="19"/>
  <c r="C238" i="19"/>
  <c r="D46" i="19"/>
  <c r="C247" i="19"/>
  <c r="D378" i="19"/>
  <c r="D327" i="19"/>
  <c r="C36" i="19"/>
  <c r="C298" i="19"/>
  <c r="D67" i="19"/>
  <c r="C110" i="19"/>
  <c r="D21" i="19"/>
  <c r="D59" i="19"/>
  <c r="C388" i="19"/>
  <c r="C98" i="19"/>
  <c r="C317" i="19"/>
  <c r="C374" i="19"/>
  <c r="D302" i="19"/>
  <c r="D366" i="19"/>
  <c r="C422" i="19"/>
  <c r="D283" i="19"/>
  <c r="C235" i="19"/>
  <c r="D97" i="19"/>
  <c r="C281" i="19"/>
  <c r="D194" i="19"/>
  <c r="D343" i="19"/>
  <c r="D269" i="19"/>
  <c r="D276" i="19"/>
  <c r="C98" i="18"/>
  <c r="C25" i="19"/>
  <c r="C375" i="19"/>
  <c r="D364" i="19"/>
  <c r="D362" i="19"/>
  <c r="D175" i="19"/>
  <c r="D179" i="19"/>
  <c r="D154" i="18"/>
  <c r="D415" i="19"/>
  <c r="D371" i="19"/>
  <c r="D226" i="19"/>
  <c r="C33" i="19"/>
  <c r="C240" i="19"/>
  <c r="C241" i="19"/>
  <c r="C389" i="19"/>
  <c r="D377" i="19"/>
  <c r="C254" i="19"/>
  <c r="D241" i="19"/>
  <c r="D329" i="19"/>
  <c r="D144" i="19"/>
  <c r="D311" i="19"/>
  <c r="D421" i="19"/>
  <c r="D188" i="19"/>
  <c r="C77" i="19"/>
  <c r="C140" i="19"/>
  <c r="C379" i="19"/>
  <c r="C34" i="19"/>
  <c r="C21" i="19"/>
  <c r="D328" i="19"/>
  <c r="D169" i="19"/>
  <c r="D426" i="19"/>
  <c r="D65" i="19"/>
  <c r="C50" i="19"/>
  <c r="D334" i="19"/>
  <c r="C164" i="19"/>
  <c r="C408" i="19"/>
  <c r="D393" i="19"/>
  <c r="D30" i="19"/>
  <c r="C221" i="19"/>
  <c r="D255" i="19"/>
  <c r="C72" i="19"/>
  <c r="C40" i="19"/>
  <c r="D288" i="19"/>
  <c r="D32" i="19"/>
  <c r="C20" i="19"/>
  <c r="C124" i="19"/>
  <c r="C144" i="19"/>
  <c r="C394" i="19"/>
  <c r="C312" i="19"/>
  <c r="C340" i="19"/>
  <c r="C13" i="19"/>
  <c r="D382" i="19"/>
  <c r="C321" i="19"/>
  <c r="D221" i="19"/>
  <c r="D70" i="19"/>
  <c r="C17" i="19"/>
  <c r="D284" i="19"/>
  <c r="D68" i="19"/>
  <c r="D173" i="19"/>
  <c r="D113" i="19"/>
  <c r="D279" i="19"/>
  <c r="D178" i="19"/>
  <c r="C246" i="19"/>
  <c r="D93" i="19"/>
  <c r="C401" i="19"/>
  <c r="C104" i="19"/>
  <c r="D282" i="19"/>
  <c r="D423" i="19"/>
  <c r="C289" i="19"/>
  <c r="D154" i="19"/>
  <c r="D310" i="19"/>
  <c r="C390" i="19"/>
  <c r="C285" i="19"/>
  <c r="D409" i="19"/>
  <c r="D28" i="19"/>
  <c r="C220" i="19"/>
  <c r="C38" i="19"/>
  <c r="D395" i="19"/>
  <c r="D162" i="19"/>
  <c r="C109" i="19"/>
  <c r="C270" i="19"/>
  <c r="D268" i="19"/>
  <c r="D397" i="19"/>
  <c r="C391" i="19"/>
  <c r="C189" i="19"/>
  <c r="D275" i="19"/>
  <c r="D412" i="19"/>
  <c r="D76" i="19"/>
  <c r="C42" i="19"/>
  <c r="D202" i="19"/>
  <c r="D260" i="19"/>
  <c r="C24" i="19"/>
  <c r="D286" i="19"/>
  <c r="C272" i="19"/>
  <c r="C425" i="19"/>
  <c r="C156" i="19"/>
  <c r="D213" i="19"/>
  <c r="C310" i="19"/>
  <c r="D375" i="19"/>
  <c r="C154" i="19"/>
  <c r="D7" i="19"/>
  <c r="C384" i="19"/>
  <c r="D211" i="19"/>
  <c r="C138" i="19"/>
  <c r="D158" i="19"/>
  <c r="D72" i="19"/>
  <c r="D155" i="19"/>
  <c r="C421" i="19"/>
  <c r="C268" i="19"/>
  <c r="C412" i="19"/>
  <c r="D42" i="19"/>
  <c r="F42" i="19" s="1"/>
  <c r="G42" i="19" s="1"/>
  <c r="D237" i="19"/>
  <c r="C199" i="19"/>
  <c r="C106" i="19"/>
  <c r="F106" i="19" s="1"/>
  <c r="G106" i="19" s="1"/>
  <c r="C363" i="19"/>
  <c r="D359" i="19"/>
  <c r="C274" i="19"/>
  <c r="C141" i="19"/>
  <c r="C357" i="19"/>
  <c r="D247" i="19"/>
  <c r="F247" i="19" s="1"/>
  <c r="G247" i="19" s="1"/>
  <c r="D185" i="19"/>
  <c r="D346" i="19"/>
  <c r="D419" i="19"/>
  <c r="C267" i="19"/>
  <c r="C376" i="19"/>
  <c r="D16" i="19"/>
  <c r="C137" i="19"/>
  <c r="C151" i="19"/>
  <c r="D418" i="19"/>
  <c r="C352" i="19"/>
  <c r="C157" i="19"/>
  <c r="C16" i="19"/>
  <c r="D417" i="19"/>
  <c r="C94" i="19"/>
  <c r="C315" i="19"/>
  <c r="D400" i="19"/>
  <c r="D157" i="19"/>
  <c r="C297" i="19"/>
  <c r="C320" i="19"/>
  <c r="D258" i="19"/>
  <c r="C37" i="19"/>
  <c r="D391" i="19"/>
  <c r="C22" i="19"/>
  <c r="C166" i="19"/>
  <c r="C171" i="19"/>
  <c r="D153" i="19"/>
  <c r="C415" i="19"/>
  <c r="C57" i="19"/>
  <c r="C398" i="19"/>
  <c r="C75" i="19"/>
  <c r="C288" i="19"/>
  <c r="D233" i="19"/>
  <c r="D271" i="19"/>
  <c r="C170" i="19"/>
  <c r="D124" i="19"/>
  <c r="D143" i="19"/>
  <c r="C265" i="19"/>
  <c r="D281" i="19"/>
  <c r="C96" i="19"/>
  <c r="C396" i="19"/>
  <c r="C387" i="19"/>
  <c r="C307" i="19"/>
  <c r="D15" i="19"/>
  <c r="C286" i="19"/>
  <c r="D342" i="19"/>
  <c r="D210" i="19"/>
  <c r="C103" i="19"/>
  <c r="C369" i="19"/>
  <c r="C212" i="19"/>
  <c r="C11" i="19"/>
  <c r="C102" i="19"/>
  <c r="C385" i="19"/>
  <c r="D112" i="19"/>
  <c r="D259" i="19"/>
  <c r="C372" i="19"/>
  <c r="C92" i="19"/>
  <c r="D134" i="19"/>
  <c r="C128" i="19"/>
  <c r="D304" i="19"/>
  <c r="D110" i="19"/>
  <c r="F110" i="19" s="1"/>
  <c r="G110" i="19" s="1"/>
  <c r="D89" i="19"/>
  <c r="D96" i="19"/>
  <c r="D191" i="19"/>
  <c r="D388" i="19"/>
  <c r="D22" i="19"/>
  <c r="D116" i="19"/>
  <c r="C56" i="19"/>
  <c r="C112" i="19"/>
  <c r="C269" i="19"/>
  <c r="F269" i="19" s="1"/>
  <c r="G269" i="19" s="1"/>
  <c r="C159" i="19"/>
  <c r="D238" i="19"/>
  <c r="D299" i="19"/>
  <c r="D128" i="19"/>
  <c r="C228" i="19"/>
  <c r="D278" i="19"/>
  <c r="D58" i="19"/>
  <c r="D11" i="19"/>
  <c r="C258" i="19"/>
  <c r="F258" i="19" s="1"/>
  <c r="G258" i="19" s="1"/>
  <c r="C234" i="19"/>
  <c r="C68" i="19"/>
  <c r="D55" i="19"/>
  <c r="C76" i="19"/>
  <c r="C282" i="19"/>
  <c r="C174" i="19"/>
  <c r="D257" i="19"/>
  <c r="D14" i="19"/>
  <c r="D235" i="19"/>
  <c r="C419" i="19"/>
  <c r="C275" i="19"/>
  <c r="D33" i="19"/>
  <c r="C302" i="19"/>
  <c r="C334" i="19"/>
  <c r="D156" i="19"/>
  <c r="C173" i="19"/>
  <c r="C339" i="19"/>
  <c r="D45" i="19"/>
  <c r="C130" i="19"/>
  <c r="C203" i="19"/>
  <c r="D376" i="19"/>
  <c r="C225" i="19"/>
  <c r="C304" i="19"/>
  <c r="D200" i="19"/>
  <c r="C44" i="19"/>
  <c r="D189" i="19"/>
  <c r="C262" i="19"/>
  <c r="C192" i="19"/>
  <c r="C381" i="19"/>
  <c r="C185" i="19"/>
  <c r="D289" i="19"/>
  <c r="C23" i="19"/>
  <c r="D66" i="19"/>
  <c r="D243" i="19"/>
  <c r="C218" i="19"/>
  <c r="C122" i="19"/>
  <c r="C115" i="19"/>
  <c r="D231" i="19"/>
  <c r="C91" i="19"/>
  <c r="C9" i="19"/>
  <c r="D413" i="19"/>
  <c r="D17" i="19"/>
  <c r="F17" i="19" s="1"/>
  <c r="G17" i="19" s="1"/>
  <c r="C27" i="19"/>
  <c r="D321" i="19"/>
  <c r="D246" i="19"/>
  <c r="D319" i="19"/>
  <c r="C347" i="19"/>
  <c r="C85" i="19"/>
  <c r="D75" i="19"/>
  <c r="D314" i="19"/>
  <c r="C299" i="19"/>
  <c r="C55" i="19"/>
  <c r="F55" i="19" s="1"/>
  <c r="G55" i="19" s="1"/>
  <c r="D266" i="19"/>
  <c r="D206" i="19"/>
  <c r="D290" i="19"/>
  <c r="D301" i="19"/>
  <c r="C191" i="19"/>
  <c r="D335" i="19"/>
  <c r="F335" i="19" s="1"/>
  <c r="G335" i="19" s="1"/>
  <c r="D403" i="19"/>
  <c r="D245" i="19"/>
  <c r="C251" i="19"/>
  <c r="C410" i="19"/>
  <c r="C178" i="19"/>
  <c r="C392" i="19"/>
  <c r="D274" i="19"/>
  <c r="C243" i="19"/>
  <c r="D49" i="19"/>
  <c r="D214" i="19"/>
  <c r="C404" i="19"/>
  <c r="D118" i="19"/>
  <c r="C239" i="19"/>
  <c r="D44" i="19"/>
  <c r="F44" i="19" s="1"/>
  <c r="G44" i="19" s="1"/>
  <c r="C125" i="19"/>
  <c r="C261" i="19"/>
  <c r="D90" i="19"/>
  <c r="D123" i="19"/>
  <c r="C126" i="19"/>
  <c r="C395" i="19"/>
  <c r="D303" i="19"/>
  <c r="D195" i="19"/>
  <c r="D172" i="19"/>
  <c r="C71" i="19"/>
  <c r="D374" i="19"/>
  <c r="D174" i="19"/>
  <c r="F174" i="19" s="1"/>
  <c r="G174" i="19" s="1"/>
  <c r="C67" i="19"/>
  <c r="C360" i="19"/>
  <c r="C423" i="19"/>
  <c r="F423" i="19" s="1"/>
  <c r="G423" i="19" s="1"/>
  <c r="D34" i="19"/>
  <c r="C417" i="19"/>
  <c r="C53" i="19"/>
  <c r="C319" i="19"/>
  <c r="C111" i="19"/>
  <c r="C211" i="19"/>
  <c r="F211" i="19" s="1"/>
  <c r="G211" i="19" s="1"/>
  <c r="C59" i="19"/>
  <c r="F59" i="19" s="1"/>
  <c r="G59" i="19" s="1"/>
  <c r="C158" i="19"/>
  <c r="F158" i="19" s="1"/>
  <c r="G158" i="19" s="1"/>
  <c r="C196" i="19"/>
  <c r="C10" i="19"/>
  <c r="D270" i="19"/>
  <c r="D355" i="19"/>
  <c r="C344" i="19"/>
  <c r="D399" i="19"/>
  <c r="C88" i="19"/>
  <c r="D326" i="19"/>
  <c r="D405" i="19"/>
  <c r="D24" i="19"/>
  <c r="C313" i="19"/>
  <c r="D358" i="19"/>
  <c r="D135" i="19"/>
  <c r="C121" i="19"/>
  <c r="C361" i="19"/>
  <c r="C93" i="19"/>
  <c r="F93" i="19" s="1"/>
  <c r="G93" i="19" s="1"/>
  <c r="D197" i="19"/>
  <c r="D77" i="19"/>
  <c r="D160" i="19"/>
  <c r="C216" i="19"/>
  <c r="D139" i="19"/>
  <c r="C31" i="19"/>
  <c r="C271" i="19"/>
  <c r="D120" i="19"/>
  <c r="C101" i="19"/>
  <c r="C399" i="19"/>
  <c r="C74" i="19"/>
  <c r="C64" i="19"/>
  <c r="D363" i="19"/>
  <c r="C12" i="19"/>
  <c r="C161" i="19"/>
  <c r="C65" i="19"/>
  <c r="D222" i="19"/>
  <c r="C259" i="19"/>
  <c r="C46" i="19"/>
  <c r="F46" i="19" s="1"/>
  <c r="G46" i="19" s="1"/>
  <c r="D145" i="19"/>
  <c r="D201" i="19"/>
  <c r="C49" i="19"/>
  <c r="D163" i="19"/>
  <c r="D176" i="19"/>
  <c r="C373" i="19"/>
  <c r="C264" i="19"/>
  <c r="C349" i="19"/>
  <c r="C165" i="19"/>
  <c r="C283" i="19"/>
  <c r="F283" i="19" s="1"/>
  <c r="G283" i="19" s="1"/>
  <c r="D396" i="19"/>
  <c r="D168" i="19"/>
  <c r="D298" i="19"/>
  <c r="F298" i="19" s="1"/>
  <c r="G298" i="19" s="1"/>
  <c r="D324" i="19"/>
  <c r="D71" i="19"/>
  <c r="C182" i="19"/>
  <c r="D340" i="19"/>
  <c r="C198" i="19"/>
  <c r="C113" i="19"/>
  <c r="F113" i="19" s="1"/>
  <c r="G113" i="19" s="1"/>
  <c r="C300" i="19"/>
  <c r="C367" i="19"/>
  <c r="C80" i="19"/>
  <c r="D41" i="19"/>
  <c r="D365" i="19"/>
  <c r="D64" i="19"/>
  <c r="C406" i="19"/>
  <c r="D111" i="19"/>
  <c r="D353" i="19"/>
  <c r="C342" i="19"/>
  <c r="D367" i="19"/>
  <c r="C290" i="19"/>
  <c r="C54" i="19"/>
  <c r="D312" i="19"/>
  <c r="F312" i="19" s="1"/>
  <c r="G312" i="19" s="1"/>
  <c r="D140" i="19"/>
  <c r="D316" i="19"/>
  <c r="D256" i="19"/>
  <c r="D20" i="19"/>
  <c r="C217" i="19"/>
  <c r="D402" i="19"/>
  <c r="D51" i="19"/>
  <c r="C266" i="19"/>
  <c r="C120" i="19"/>
  <c r="D36" i="19"/>
  <c r="F36" i="19" s="1"/>
  <c r="G36" i="19" s="1"/>
  <c r="C60" i="19"/>
  <c r="C231" i="19"/>
  <c r="D26" i="19"/>
  <c r="D29" i="19"/>
  <c r="C260" i="19"/>
  <c r="C226" i="19"/>
  <c r="D383" i="19"/>
  <c r="F383" i="19" s="1"/>
  <c r="G383" i="19" s="1"/>
  <c r="D95" i="19"/>
  <c r="D244" i="19"/>
  <c r="D149" i="19"/>
  <c r="C194" i="19"/>
  <c r="C273" i="19"/>
  <c r="C280" i="19"/>
  <c r="D147" i="19"/>
  <c r="D137" i="19"/>
  <c r="C197" i="19"/>
  <c r="F197" i="19" s="1"/>
  <c r="G197" i="19" s="1"/>
  <c r="C371" i="19"/>
  <c r="D138" i="19"/>
  <c r="C108" i="19"/>
  <c r="D394" i="19"/>
  <c r="D183" i="19"/>
  <c r="C333" i="19"/>
  <c r="C413" i="19"/>
  <c r="C183" i="19"/>
  <c r="D350" i="19"/>
  <c r="C257" i="19"/>
  <c r="D229" i="19"/>
  <c r="C331" i="19"/>
  <c r="D379" i="19"/>
  <c r="F379" i="19" s="1"/>
  <c r="G379" i="19" s="1"/>
  <c r="C295" i="19"/>
  <c r="C292" i="19"/>
  <c r="C147" i="19"/>
  <c r="C205" i="19"/>
  <c r="C186" i="19"/>
  <c r="C145" i="19"/>
  <c r="F145" i="19" s="1"/>
  <c r="G145" i="19" s="1"/>
  <c r="D142" i="19"/>
  <c r="C316" i="19"/>
  <c r="D19" i="19"/>
  <c r="C105" i="19"/>
  <c r="D104" i="19"/>
  <c r="C222" i="19"/>
  <c r="F222" i="19" s="1"/>
  <c r="G222" i="19" s="1"/>
  <c r="D330" i="19"/>
  <c r="D216" i="19"/>
  <c r="F216" i="19" s="1"/>
  <c r="G216" i="19" s="1"/>
  <c r="C407" i="19"/>
  <c r="D181" i="19"/>
  <c r="C119" i="19"/>
  <c r="D354" i="19"/>
  <c r="D228" i="19"/>
  <c r="C227" i="19"/>
  <c r="C277" i="19"/>
  <c r="D339" i="19"/>
  <c r="F339" i="19" s="1"/>
  <c r="G339" i="19" s="1"/>
  <c r="C348" i="19"/>
  <c r="D347" i="19"/>
  <c r="C249" i="19"/>
  <c r="C79" i="19"/>
  <c r="D196" i="19"/>
  <c r="C229" i="19"/>
  <c r="D230" i="19"/>
  <c r="D127" i="19"/>
  <c r="D323" i="19"/>
  <c r="C402" i="19"/>
  <c r="C95" i="19"/>
  <c r="C136" i="19"/>
  <c r="D177" i="19"/>
  <c r="D63" i="19"/>
  <c r="D74" i="19"/>
  <c r="D103" i="19"/>
  <c r="F103" i="19" s="1"/>
  <c r="G103" i="19" s="1"/>
  <c r="D207" i="19"/>
  <c r="D166" i="19"/>
  <c r="C179" i="18"/>
  <c r="D172" i="18"/>
  <c r="C8" i="19"/>
  <c r="C160" i="19"/>
  <c r="D164" i="19"/>
  <c r="C416" i="19"/>
  <c r="D136" i="19"/>
  <c r="D380" i="19"/>
  <c r="D381" i="19"/>
  <c r="F381" i="19" s="1"/>
  <c r="G381" i="19" s="1"/>
  <c r="C35" i="19"/>
  <c r="C214" i="19"/>
  <c r="C405" i="19"/>
  <c r="F405" i="19" s="1"/>
  <c r="G405" i="19" s="1"/>
  <c r="C28" i="19"/>
  <c r="C127" i="19"/>
  <c r="D262" i="19"/>
  <c r="D115" i="19"/>
  <c r="F281" i="19"/>
  <c r="G281" i="19" s="1"/>
  <c r="F238" i="19"/>
  <c r="G238" i="19" s="1"/>
  <c r="C78" i="19"/>
  <c r="C329" i="19"/>
  <c r="D192" i="19"/>
  <c r="C380" i="19"/>
  <c r="C123" i="19"/>
  <c r="C206" i="19"/>
  <c r="F206" i="19" s="1"/>
  <c r="G206" i="19" s="1"/>
  <c r="C311" i="19"/>
  <c r="D225" i="19"/>
  <c r="F225" i="19" s="1"/>
  <c r="G225" i="19" s="1"/>
  <c r="D83" i="19"/>
  <c r="D91" i="19"/>
  <c r="D69" i="19"/>
  <c r="F69" i="19" s="1"/>
  <c r="G69" i="19" s="1"/>
  <c r="C162" i="19"/>
  <c r="F162" i="19" s="1"/>
  <c r="G162" i="19" s="1"/>
  <c r="D81" i="19"/>
  <c r="C81" i="19"/>
  <c r="D193" i="19"/>
  <c r="C143" i="19"/>
  <c r="F143" i="19" s="1"/>
  <c r="G143" i="19" s="1"/>
  <c r="C63" i="19"/>
  <c r="C276" i="19"/>
  <c r="D18" i="19"/>
  <c r="C180" i="19"/>
  <c r="D84" i="19"/>
  <c r="D57" i="19"/>
  <c r="F57" i="19" s="1"/>
  <c r="G57" i="19" s="1"/>
  <c r="D407" i="19"/>
  <c r="C223" i="19"/>
  <c r="C242" i="18"/>
  <c r="C244" i="18" s="1"/>
  <c r="D212" i="19"/>
  <c r="F212" i="19" s="1"/>
  <c r="G212" i="19" s="1"/>
  <c r="C84" i="19"/>
  <c r="D386" i="19"/>
  <c r="C97" i="18"/>
  <c r="F371" i="19"/>
  <c r="G371" i="19" s="1"/>
  <c r="F275" i="19"/>
  <c r="G275" i="19" s="1"/>
  <c r="D163" i="18"/>
  <c r="C178" i="18"/>
  <c r="H138" i="18"/>
  <c r="H139" i="18"/>
  <c r="D139" i="18" s="1"/>
  <c r="L139" i="18" s="1"/>
  <c r="H142" i="18"/>
  <c r="D142" i="18" s="1"/>
  <c r="L142" i="18" s="1"/>
  <c r="L143" i="18"/>
  <c r="M84" i="18"/>
  <c r="C96" i="18"/>
  <c r="C222" i="18"/>
  <c r="C175" i="18"/>
  <c r="C129" i="18"/>
  <c r="AK91" i="18"/>
  <c r="H84" i="18"/>
  <c r="D3" i="17"/>
  <c r="C174" i="18" s="1"/>
  <c r="K8" i="18"/>
  <c r="L149" i="18"/>
  <c r="C177" i="18"/>
  <c r="F166" i="19"/>
  <c r="G166" i="19" s="1"/>
  <c r="F154" i="19"/>
  <c r="G154" i="19" s="1"/>
  <c r="C296" i="19"/>
  <c r="C324" i="19"/>
  <c r="C370" i="19"/>
  <c r="D232" i="19"/>
  <c r="D345" i="19"/>
  <c r="D129" i="19"/>
  <c r="D318" i="19"/>
  <c r="C39" i="19"/>
  <c r="D125" i="19"/>
  <c r="C400" i="19"/>
  <c r="F400" i="19" s="1"/>
  <c r="G400" i="19" s="1"/>
  <c r="D78" i="19"/>
  <c r="C337" i="19"/>
  <c r="D263" i="19"/>
  <c r="C168" i="19"/>
  <c r="D239" i="19"/>
  <c r="D35" i="19"/>
  <c r="C236" i="19"/>
  <c r="D272" i="19"/>
  <c r="F272" i="19" s="1"/>
  <c r="G272" i="19" s="1"/>
  <c r="C424" i="19"/>
  <c r="C358" i="19"/>
  <c r="F358" i="19" s="1"/>
  <c r="G358" i="19" s="1"/>
  <c r="D248" i="19"/>
  <c r="D132" i="19"/>
  <c r="C294" i="19"/>
  <c r="F294" i="19" s="1"/>
  <c r="G294" i="19" s="1"/>
  <c r="C153" i="19"/>
  <c r="C208" i="19"/>
  <c r="F208" i="19" s="1"/>
  <c r="G208" i="19" s="1"/>
  <c r="C303" i="19"/>
  <c r="C51" i="19"/>
  <c r="C355" i="19"/>
  <c r="F355" i="19" s="1"/>
  <c r="G355" i="19" s="1"/>
  <c r="C397" i="19"/>
  <c r="C135" i="19"/>
  <c r="C47" i="19"/>
  <c r="F47" i="19" s="1"/>
  <c r="G47" i="19" s="1"/>
  <c r="C323" i="19"/>
  <c r="C73" i="19"/>
  <c r="D424" i="19"/>
  <c r="C146" i="19"/>
  <c r="D101" i="19"/>
  <c r="F101" i="19" s="1"/>
  <c r="G101" i="19" s="1"/>
  <c r="C195" i="19"/>
  <c r="F195" i="19" s="1"/>
  <c r="G195" i="19" s="1"/>
  <c r="C255" i="19"/>
  <c r="F255" i="19" s="1"/>
  <c r="G255" i="19" s="1"/>
  <c r="D218" i="19"/>
  <c r="F218" i="19" s="1"/>
  <c r="G218" i="19" s="1"/>
  <c r="D117" i="19"/>
  <c r="D404" i="19"/>
  <c r="D320" i="19"/>
  <c r="C201" i="19"/>
  <c r="D180" i="19"/>
  <c r="F180" i="19" s="1"/>
  <c r="G180" i="19" s="1"/>
  <c r="D306" i="19"/>
  <c r="D190" i="19"/>
  <c r="C169" i="19"/>
  <c r="D152" i="19"/>
  <c r="C61" i="19"/>
  <c r="C330" i="19"/>
  <c r="C237" i="19"/>
  <c r="F237" i="19" s="1"/>
  <c r="G237" i="19" s="1"/>
  <c r="D356" i="19"/>
  <c r="D98" i="19"/>
  <c r="D159" i="19"/>
  <c r="F159" i="19" s="1"/>
  <c r="G159" i="19" s="1"/>
  <c r="D337" i="19"/>
  <c r="C338" i="19"/>
  <c r="D224" i="19"/>
  <c r="D87" i="19"/>
  <c r="C386" i="19"/>
  <c r="D171" i="19"/>
  <c r="F171" i="19" s="1"/>
  <c r="G171" i="19" s="1"/>
  <c r="C305" i="19"/>
  <c r="D223" i="19"/>
  <c r="F223" i="19" s="1"/>
  <c r="G223" i="19" s="1"/>
  <c r="C175" i="19"/>
  <c r="D336" i="19"/>
  <c r="D406" i="19"/>
  <c r="F406" i="19" s="1"/>
  <c r="G406" i="19" s="1"/>
  <c r="C29" i="19"/>
  <c r="C314" i="19"/>
  <c r="D40" i="19"/>
  <c r="F40" i="19" s="1"/>
  <c r="G40" i="19" s="1"/>
  <c r="D121" i="19"/>
  <c r="D385" i="19"/>
  <c r="F385" i="19" s="1"/>
  <c r="G385" i="19" s="1"/>
  <c r="C30" i="19"/>
  <c r="C308" i="19"/>
  <c r="C155" i="19"/>
  <c r="D105" i="19"/>
  <c r="F105" i="19" s="1"/>
  <c r="G105" i="19" s="1"/>
  <c r="C382" i="19"/>
  <c r="F382" i="19" s="1"/>
  <c r="G382" i="19" s="1"/>
  <c r="E6" i="19"/>
  <c r="D130" i="19"/>
  <c r="F130" i="19" s="1"/>
  <c r="G130" i="19" s="1"/>
  <c r="D109" i="19"/>
  <c r="F109" i="19" s="1"/>
  <c r="G109" i="19" s="1"/>
  <c r="C167" i="19"/>
  <c r="D119" i="19"/>
  <c r="D317" i="19"/>
  <c r="F317" i="19" s="1"/>
  <c r="G317" i="19" s="1"/>
  <c r="C32" i="19"/>
  <c r="F32" i="19" s="1"/>
  <c r="G32" i="19" s="1"/>
  <c r="C181" i="19"/>
  <c r="C152" i="19"/>
  <c r="C52" i="19"/>
  <c r="C284" i="19"/>
  <c r="F284" i="19" s="1"/>
  <c r="G284" i="19" s="1"/>
  <c r="C117" i="19"/>
  <c r="C48" i="19"/>
  <c r="D85" i="19"/>
  <c r="F85" i="19" s="1"/>
  <c r="G85" i="19" s="1"/>
  <c r="D38" i="19"/>
  <c r="C243" i="18"/>
  <c r="C245" i="18" s="1"/>
  <c r="D24" i="17" s="1"/>
  <c r="C293" i="19"/>
  <c r="D203" i="19"/>
  <c r="C325" i="19"/>
  <c r="C97" i="19"/>
  <c r="C409" i="19"/>
  <c r="D307" i="19"/>
  <c r="D300" i="19"/>
  <c r="D331" i="19"/>
  <c r="D373" i="19"/>
  <c r="C129" i="19"/>
  <c r="F129" i="19" s="1"/>
  <c r="G129" i="19" s="1"/>
  <c r="D285" i="19"/>
  <c r="F285" i="19" s="1"/>
  <c r="G285" i="19" s="1"/>
  <c r="D292" i="19"/>
  <c r="C70" i="19"/>
  <c r="F70" i="19" s="1"/>
  <c r="G70" i="19" s="1"/>
  <c r="D236" i="19"/>
  <c r="C207" i="19"/>
  <c r="D277" i="19"/>
  <c r="C327" i="19"/>
  <c r="D60" i="19"/>
  <c r="C215" i="19"/>
  <c r="D390" i="19"/>
  <c r="F390" i="19" s="1"/>
  <c r="G390" i="19" s="1"/>
  <c r="D9" i="19"/>
  <c r="F9" i="19" s="1"/>
  <c r="G9" i="19" s="1"/>
  <c r="D273" i="19"/>
  <c r="F273" i="19" s="1"/>
  <c r="G273" i="19" s="1"/>
  <c r="D332" i="19"/>
  <c r="C99" i="19"/>
  <c r="C163" i="19"/>
  <c r="D305" i="19"/>
  <c r="D227" i="19"/>
  <c r="D219" i="19"/>
  <c r="C336" i="19"/>
  <c r="C341" i="19"/>
  <c r="C233" i="19"/>
  <c r="F233" i="19" s="1"/>
  <c r="G233" i="19" s="1"/>
  <c r="D372" i="19"/>
  <c r="F372" i="19" s="1"/>
  <c r="G372" i="19" s="1"/>
  <c r="C232" i="19"/>
  <c r="C7" i="19"/>
  <c r="D357" i="19"/>
  <c r="F357" i="19" s="1"/>
  <c r="G357" i="19" s="1"/>
  <c r="C148" i="19"/>
  <c r="D297" i="19"/>
  <c r="D205" i="19"/>
  <c r="F205" i="19" s="1"/>
  <c r="G205" i="19" s="1"/>
  <c r="C248" i="19"/>
  <c r="C190" i="19"/>
  <c r="D53" i="19"/>
  <c r="C132" i="19"/>
  <c r="F132" i="19" s="1"/>
  <c r="G132" i="19" s="1"/>
  <c r="D217" i="19"/>
  <c r="D48" i="19"/>
  <c r="D369" i="19"/>
  <c r="F369" i="19" s="1"/>
  <c r="G369" i="19" s="1"/>
  <c r="D8" i="19"/>
  <c r="D370" i="19"/>
  <c r="D254" i="19"/>
  <c r="F254" i="19" s="1"/>
  <c r="G254" i="19" s="1"/>
  <c r="C354" i="19"/>
  <c r="D291" i="19"/>
  <c r="C346" i="19"/>
  <c r="D13" i="19"/>
  <c r="C219" i="19"/>
  <c r="C139" i="19"/>
  <c r="F139" i="19" s="1"/>
  <c r="G139" i="19" s="1"/>
  <c r="C213" i="19"/>
  <c r="F213" i="19" s="1"/>
  <c r="G213" i="19" s="1"/>
  <c r="D220" i="19"/>
  <c r="F220" i="19" s="1"/>
  <c r="G220" i="19" s="1"/>
  <c r="D392" i="19"/>
  <c r="F392" i="19" s="1"/>
  <c r="G392" i="19" s="1"/>
  <c r="C18" i="19"/>
  <c r="D265" i="19"/>
  <c r="D52" i="19"/>
  <c r="C100" i="19"/>
  <c r="C378" i="19"/>
  <c r="F378" i="19" s="1"/>
  <c r="G378" i="19" s="1"/>
  <c r="C176" i="19"/>
  <c r="D27" i="19"/>
  <c r="F27" i="19" s="1"/>
  <c r="G27" i="19" s="1"/>
  <c r="C210" i="19"/>
  <c r="F210" i="19" s="1"/>
  <c r="G210" i="19" s="1"/>
  <c r="D108" i="19"/>
  <c r="D313" i="19"/>
  <c r="D387" i="19"/>
  <c r="F387" i="19" s="1"/>
  <c r="G387" i="19" s="1"/>
  <c r="D422" i="19"/>
  <c r="F422" i="19" s="1"/>
  <c r="G422" i="19" s="1"/>
  <c r="D161" i="19"/>
  <c r="D50" i="19"/>
  <c r="F50" i="19" s="1"/>
  <c r="G50" i="19" s="1"/>
  <c r="D251" i="19"/>
  <c r="C172" i="19"/>
  <c r="D88" i="19"/>
  <c r="D360" i="19"/>
  <c r="D150" i="19"/>
  <c r="D141" i="19"/>
  <c r="F141" i="19" s="1"/>
  <c r="G141" i="19" s="1"/>
  <c r="C15" i="19"/>
  <c r="D267" i="19"/>
  <c r="F267" i="19" s="1"/>
  <c r="G267" i="19" s="1"/>
  <c r="D234" i="19"/>
  <c r="F234" i="19" s="1"/>
  <c r="G234" i="19" s="1"/>
  <c r="C62" i="19"/>
  <c r="C179" i="19"/>
  <c r="F179" i="19" s="1"/>
  <c r="G179" i="19" s="1"/>
  <c r="D62" i="19"/>
  <c r="D107" i="19"/>
  <c r="C393" i="19"/>
  <c r="F393" i="19" s="1"/>
  <c r="G393" i="19" s="1"/>
  <c r="D401" i="19"/>
  <c r="F401" i="19" s="1"/>
  <c r="G401" i="19" s="1"/>
  <c r="C279" i="19"/>
  <c r="F279" i="19" s="1"/>
  <c r="G279" i="19" s="1"/>
  <c r="D54" i="19"/>
  <c r="F54" i="19" s="1"/>
  <c r="G54" i="19" s="1"/>
  <c r="D322" i="19"/>
  <c r="C58" i="19"/>
  <c r="F58" i="19" s="1"/>
  <c r="G58" i="19" s="1"/>
  <c r="C224" i="19"/>
  <c r="D184" i="19"/>
  <c r="C149" i="19"/>
  <c r="F149" i="19" s="1"/>
  <c r="G149" i="19" s="1"/>
  <c r="C89" i="19"/>
  <c r="C287" i="19"/>
  <c r="D408" i="19"/>
  <c r="F408" i="19" s="1"/>
  <c r="G408" i="19" s="1"/>
  <c r="C345" i="19"/>
  <c r="F345" i="19" s="1"/>
  <c r="G345" i="19" s="1"/>
  <c r="D250" i="19"/>
  <c r="D344" i="19"/>
  <c r="F344" i="19" s="1"/>
  <c r="G344" i="19" s="1"/>
  <c r="C326" i="19"/>
  <c r="D384" i="19"/>
  <c r="F384" i="19" s="1"/>
  <c r="G384" i="19" s="1"/>
  <c r="D94" i="19"/>
  <c r="F94" i="19" s="1"/>
  <c r="G94" i="19" s="1"/>
  <c r="D416" i="19"/>
  <c r="C19" i="19"/>
  <c r="F19" i="19" s="1"/>
  <c r="G19" i="19" s="1"/>
  <c r="D204" i="19"/>
  <c r="D308" i="19"/>
  <c r="C250" i="19"/>
  <c r="D215" i="19"/>
  <c r="C114" i="19"/>
  <c r="D167" i="19"/>
  <c r="D410" i="19"/>
  <c r="C256" i="19"/>
  <c r="F256" i="19" s="1"/>
  <c r="G256" i="19" s="1"/>
  <c r="C142" i="19"/>
  <c r="F142" i="19" s="1"/>
  <c r="G142" i="19" s="1"/>
  <c r="D79" i="19"/>
  <c r="D23" i="19"/>
  <c r="F23" i="19" s="1"/>
  <c r="G23" i="19" s="1"/>
  <c r="D187" i="19"/>
  <c r="D315" i="19"/>
  <c r="F315" i="19" s="1"/>
  <c r="G315" i="19" s="1"/>
  <c r="C291" i="19"/>
  <c r="C245" i="19"/>
  <c r="F245" i="19" s="1"/>
  <c r="G245" i="19" s="1"/>
  <c r="C301" i="19"/>
  <c r="F301" i="19" s="1"/>
  <c r="G301" i="19" s="1"/>
  <c r="C318" i="19"/>
  <c r="C306" i="19"/>
  <c r="C362" i="19"/>
  <c r="C414" i="19"/>
  <c r="D411" i="19"/>
  <c r="D31" i="19"/>
  <c r="C26" i="19"/>
  <c r="C356" i="19"/>
  <c r="F356" i="19" s="1"/>
  <c r="G356" i="19" s="1"/>
  <c r="D12" i="19"/>
  <c r="C359" i="19"/>
  <c r="F359" i="19" s="1"/>
  <c r="G359" i="19" s="1"/>
  <c r="D114" i="19"/>
  <c r="C118" i="19"/>
  <c r="C66" i="19"/>
  <c r="F66" i="19" s="1"/>
  <c r="G66" i="19" s="1"/>
  <c r="D126" i="19"/>
  <c r="C133" i="19"/>
  <c r="C43" i="19"/>
  <c r="F43" i="19" s="1"/>
  <c r="G43" i="19" s="1"/>
  <c r="C328" i="19"/>
  <c r="F328" i="19" s="1"/>
  <c r="G328" i="19" s="1"/>
  <c r="D361" i="19"/>
  <c r="D349" i="19"/>
  <c r="F349" i="19" s="1"/>
  <c r="G349" i="19" s="1"/>
  <c r="D151" i="19"/>
  <c r="F151" i="19" s="1"/>
  <c r="G151" i="19" s="1"/>
  <c r="D131" i="19"/>
  <c r="C134" i="19"/>
  <c r="F134" i="19" s="1"/>
  <c r="G134" i="19" s="1"/>
  <c r="D296" i="19"/>
  <c r="C116" i="19"/>
  <c r="D287" i="19"/>
  <c r="C200" i="19"/>
  <c r="F200" i="19" s="1"/>
  <c r="G200" i="19" s="1"/>
  <c r="D252" i="19"/>
  <c r="F252" i="19" s="1"/>
  <c r="G252" i="19" s="1"/>
  <c r="C230" i="19"/>
  <c r="F230" i="19" s="1"/>
  <c r="G230" i="19" s="1"/>
  <c r="D253" i="19"/>
  <c r="F253" i="19" s="1"/>
  <c r="G253" i="19" s="1"/>
  <c r="C83" i="19"/>
  <c r="F83" i="19" s="1"/>
  <c r="G83" i="19" s="1"/>
  <c r="D102" i="19"/>
  <c r="D165" i="19"/>
  <c r="F165" i="19" s="1"/>
  <c r="G165" i="19" s="1"/>
  <c r="D295" i="19"/>
  <c r="F295" i="19" s="1"/>
  <c r="G295" i="19" s="1"/>
  <c r="C403" i="19"/>
  <c r="F403" i="19" s="1"/>
  <c r="G403" i="19" s="1"/>
  <c r="C364" i="19"/>
  <c r="F364" i="19" s="1"/>
  <c r="G364" i="19" s="1"/>
  <c r="D425" i="19"/>
  <c r="F425" i="19" s="1"/>
  <c r="G425" i="19" s="1"/>
  <c r="C107" i="19"/>
  <c r="C187" i="19"/>
  <c r="C41" i="19"/>
  <c r="D86" i="19"/>
  <c r="F86" i="19" s="1"/>
  <c r="G86" i="19" s="1"/>
  <c r="C193" i="19"/>
  <c r="F193" i="19" s="1"/>
  <c r="G193" i="19" s="1"/>
  <c r="D293" i="19"/>
  <c r="C322" i="19"/>
  <c r="C332" i="19"/>
  <c r="D39" i="19"/>
  <c r="D37" i="19"/>
  <c r="D242" i="19"/>
  <c r="F242" i="19" s="1"/>
  <c r="G242" i="19" s="1"/>
  <c r="C90" i="19"/>
  <c r="F90" i="19" s="1"/>
  <c r="G90" i="19" s="1"/>
  <c r="D414" i="19"/>
  <c r="D122" i="19"/>
  <c r="F122" i="19" s="1"/>
  <c r="G122" i="19" s="1"/>
  <c r="D182" i="19"/>
  <c r="F182" i="19" s="1"/>
  <c r="G182" i="19" s="1"/>
  <c r="D261" i="19"/>
  <c r="C209" i="19"/>
  <c r="C366" i="19"/>
  <c r="F366" i="19" s="1"/>
  <c r="G366" i="19" s="1"/>
  <c r="C365" i="19"/>
  <c r="F365" i="19" s="1"/>
  <c r="G365" i="19" s="1"/>
  <c r="D198" i="19"/>
  <c r="F198" i="19" s="1"/>
  <c r="G198" i="19" s="1"/>
  <c r="C263" i="19"/>
  <c r="F263" i="19" s="1"/>
  <c r="G263" i="19" s="1"/>
  <c r="C14" i="19"/>
  <c r="F14" i="19" s="1"/>
  <c r="G14" i="19" s="1"/>
  <c r="C87" i="19"/>
  <c r="D73" i="19"/>
  <c r="D148" i="19"/>
  <c r="D352" i="19"/>
  <c r="D10" i="19"/>
  <c r="C351" i="19"/>
  <c r="D80" i="19"/>
  <c r="C177" i="19"/>
  <c r="F177" i="19" s="1"/>
  <c r="G177" i="19" s="1"/>
  <c r="C131" i="19"/>
  <c r="D186" i="19"/>
  <c r="C353" i="19"/>
  <c r="C426" i="19"/>
  <c r="F426" i="19" s="1"/>
  <c r="G426" i="19" s="1"/>
  <c r="C411" i="19"/>
  <c r="D389" i="19"/>
  <c r="F389" i="19" s="1"/>
  <c r="G389" i="19" s="1"/>
  <c r="C82" i="19"/>
  <c r="C420" i="19"/>
  <c r="F420" i="19" s="1"/>
  <c r="G420" i="19" s="1"/>
  <c r="D99" i="19"/>
  <c r="C45" i="19"/>
  <c r="F45" i="19" s="1"/>
  <c r="G45" i="19" s="1"/>
  <c r="C343" i="19"/>
  <c r="D348" i="19"/>
  <c r="F348" i="19" s="1"/>
  <c r="G348" i="19" s="1"/>
  <c r="C278" i="19"/>
  <c r="C244" i="19"/>
  <c r="F244" i="19" s="1"/>
  <c r="G244" i="19" s="1"/>
  <c r="C188" i="19"/>
  <c r="F188" i="19" s="1"/>
  <c r="G188" i="19" s="1"/>
  <c r="C150" i="19"/>
  <c r="D249" i="19"/>
  <c r="F249" i="19" s="1"/>
  <c r="G249" i="19" s="1"/>
  <c r="D199" i="19"/>
  <c r="F199" i="19" s="1"/>
  <c r="G199" i="19" s="1"/>
  <c r="C204" i="19"/>
  <c r="C377" i="19"/>
  <c r="F377" i="19" s="1"/>
  <c r="G377" i="19" s="1"/>
  <c r="D56" i="19"/>
  <c r="D309" i="19"/>
  <c r="F309" i="19" s="1"/>
  <c r="G309" i="19" s="1"/>
  <c r="D92" i="19"/>
  <c r="F92" i="19" s="1"/>
  <c r="G92" i="19" s="1"/>
  <c r="C202" i="19"/>
  <c r="D146" i="19"/>
  <c r="D351" i="19"/>
  <c r="D325" i="19"/>
  <c r="G42" i="21"/>
  <c r="O42" i="21"/>
  <c r="F276" i="19"/>
  <c r="G276" i="19" s="1"/>
  <c r="F262" i="19"/>
  <c r="G262" i="19" s="1"/>
  <c r="D333" i="19"/>
  <c r="F333" i="19" s="1"/>
  <c r="G333" i="19" s="1"/>
  <c r="B4" i="20"/>
  <c r="F4" i="20"/>
  <c r="C220" i="18"/>
  <c r="D341" i="19"/>
  <c r="D368" i="19"/>
  <c r="F368" i="19" s="1"/>
  <c r="G368" i="19" s="1"/>
  <c r="D61" i="19"/>
  <c r="D82" i="19"/>
  <c r="D338" i="19"/>
  <c r="D100" i="19"/>
  <c r="C418" i="19"/>
  <c r="F418" i="19" s="1"/>
  <c r="G418" i="19" s="1"/>
  <c r="D133" i="19"/>
  <c r="C184" i="19"/>
  <c r="N12" i="25"/>
  <c r="J4" i="20"/>
  <c r="N4" i="20"/>
  <c r="R35" i="21"/>
  <c r="R42" i="21" s="1"/>
  <c r="I50" i="21"/>
  <c r="I64" i="21" s="1"/>
  <c r="P12" i="25"/>
  <c r="P13" i="25" s="1"/>
  <c r="P14" i="25" s="1"/>
  <c r="P15" i="25" s="1"/>
  <c r="P16" i="25" s="1"/>
  <c r="P17" i="25" s="1"/>
  <c r="P18" i="25" s="1"/>
  <c r="P19" i="25" s="1"/>
  <c r="P20" i="25" s="1"/>
  <c r="P21" i="25" s="1"/>
  <c r="P22" i="25" s="1"/>
  <c r="P23" i="25" s="1"/>
  <c r="P24" i="25" s="1"/>
  <c r="P25" i="25" s="1"/>
  <c r="P26" i="25" s="1"/>
  <c r="P27" i="25" s="1"/>
  <c r="P28" i="25" s="1"/>
  <c r="P29" i="25" s="1"/>
  <c r="P30" i="25" s="1"/>
  <c r="P31" i="25" s="1"/>
  <c r="P32" i="25" s="1"/>
  <c r="P33" i="25" s="1"/>
  <c r="P34" i="25" s="1"/>
  <c r="P35" i="25" s="1"/>
  <c r="P36" i="25" s="1"/>
  <c r="P37" i="25" s="1"/>
  <c r="P38" i="25" s="1"/>
  <c r="P39" i="25" s="1"/>
  <c r="P40" i="25" s="1"/>
  <c r="P41" i="25" s="1"/>
  <c r="P42" i="25" s="1"/>
  <c r="Q64" i="21"/>
  <c r="E2" i="17"/>
  <c r="D22" i="17"/>
  <c r="H43" i="25"/>
  <c r="C27" i="24" l="1"/>
  <c r="C29" i="24" s="1"/>
  <c r="F266" i="19"/>
  <c r="G266" i="19" s="1"/>
  <c r="F135" i="19"/>
  <c r="G135" i="19" s="1"/>
  <c r="F388" i="19"/>
  <c r="G388" i="19" s="1"/>
  <c r="F331" i="19"/>
  <c r="G331" i="19" s="1"/>
  <c r="F137" i="19"/>
  <c r="G137" i="19" s="1"/>
  <c r="F306" i="19"/>
  <c r="G306" i="19" s="1"/>
  <c r="F68" i="19"/>
  <c r="G68" i="19" s="1"/>
  <c r="F221" i="19"/>
  <c r="G221" i="19" s="1"/>
  <c r="R50" i="21"/>
  <c r="R64" i="21" s="1"/>
  <c r="H65" i="21"/>
  <c r="I65" i="21" s="1"/>
  <c r="J65" i="21" s="1"/>
  <c r="K65" i="21" s="1"/>
  <c r="L65" i="21" s="1"/>
  <c r="M65" i="21" s="1"/>
  <c r="N65" i="21" s="1"/>
  <c r="O65" i="21" s="1"/>
  <c r="P65" i="21" s="1"/>
  <c r="Q65" i="21" s="1"/>
  <c r="F22" i="19"/>
  <c r="G22" i="19" s="1"/>
  <c r="F398" i="19"/>
  <c r="G398" i="19" s="1"/>
  <c r="L13" i="25"/>
  <c r="M12" i="25"/>
  <c r="F12" i="19"/>
  <c r="G12" i="19" s="1"/>
  <c r="F121" i="19"/>
  <c r="G121" i="19" s="1"/>
  <c r="F397" i="19"/>
  <c r="G397" i="19" s="1"/>
  <c r="F115" i="19"/>
  <c r="G115" i="19" s="1"/>
  <c r="F95" i="19"/>
  <c r="G95" i="19" s="1"/>
  <c r="F363" i="19"/>
  <c r="G363" i="19" s="1"/>
  <c r="F170" i="19"/>
  <c r="G170" i="19" s="1"/>
  <c r="F25" i="19"/>
  <c r="G25" i="19" s="1"/>
  <c r="F251" i="19"/>
  <c r="G251" i="19" s="1"/>
  <c r="F190" i="19"/>
  <c r="G190" i="19" s="1"/>
  <c r="F84" i="19"/>
  <c r="G84" i="19" s="1"/>
  <c r="F64" i="19"/>
  <c r="G64" i="19" s="1"/>
  <c r="F56" i="19"/>
  <c r="G56" i="19" s="1"/>
  <c r="F278" i="19"/>
  <c r="G278" i="19" s="1"/>
  <c r="F102" i="19"/>
  <c r="G102" i="19" s="1"/>
  <c r="F316" i="19"/>
  <c r="G316" i="19" s="1"/>
  <c r="F260" i="19"/>
  <c r="G260" i="19" s="1"/>
  <c r="F419" i="19"/>
  <c r="G419" i="19" s="1"/>
  <c r="F126" i="19"/>
  <c r="G126" i="19" s="1"/>
  <c r="F31" i="19"/>
  <c r="G31" i="19" s="1"/>
  <c r="F15" i="19"/>
  <c r="G15" i="19" s="1"/>
  <c r="F320" i="19"/>
  <c r="G320" i="19" s="1"/>
  <c r="F28" i="19"/>
  <c r="G28" i="19" s="1"/>
  <c r="F264" i="19"/>
  <c r="G264" i="19" s="1"/>
  <c r="F155" i="19"/>
  <c r="G155" i="19" s="1"/>
  <c r="F404" i="19"/>
  <c r="G404" i="19" s="1"/>
  <c r="F421" i="19"/>
  <c r="G421" i="19" s="1"/>
  <c r="F274" i="19"/>
  <c r="G274" i="19" s="1"/>
  <c r="F321" i="19"/>
  <c r="G321" i="19" s="1"/>
  <c r="F350" i="19"/>
  <c r="G350" i="19" s="1"/>
  <c r="C101" i="18"/>
  <c r="D14" i="17" s="1"/>
  <c r="F342" i="19"/>
  <c r="G342" i="19" s="1"/>
  <c r="F186" i="19"/>
  <c r="G186" i="19" s="1"/>
  <c r="F326" i="19"/>
  <c r="G326" i="19" s="1"/>
  <c r="F292" i="19"/>
  <c r="G292" i="19" s="1"/>
  <c r="F119" i="19"/>
  <c r="G119" i="19" s="1"/>
  <c r="F323" i="19"/>
  <c r="G323" i="19" s="1"/>
  <c r="F35" i="19"/>
  <c r="G35" i="19" s="1"/>
  <c r="F91" i="19"/>
  <c r="G91" i="19" s="1"/>
  <c r="F271" i="19"/>
  <c r="G271" i="19" s="1"/>
  <c r="F185" i="19"/>
  <c r="G185" i="19" s="1"/>
  <c r="F334" i="19"/>
  <c r="G334" i="19" s="1"/>
  <c r="F21" i="19"/>
  <c r="G21" i="19" s="1"/>
  <c r="F362" i="19"/>
  <c r="G362" i="19" s="1"/>
  <c r="F239" i="19"/>
  <c r="G239" i="19" s="1"/>
  <c r="F104" i="19"/>
  <c r="G104" i="19" s="1"/>
  <c r="F49" i="19"/>
  <c r="G49" i="19" s="1"/>
  <c r="F302" i="19"/>
  <c r="G302" i="19" s="1"/>
  <c r="F157" i="19"/>
  <c r="G157" i="19" s="1"/>
  <c r="F120" i="19"/>
  <c r="G120" i="19" s="1"/>
  <c r="F128" i="19"/>
  <c r="G128" i="19" s="1"/>
  <c r="F311" i="19"/>
  <c r="G311" i="19" s="1"/>
  <c r="F347" i="19"/>
  <c r="G347" i="19" s="1"/>
  <c r="F374" i="19"/>
  <c r="G374" i="19" s="1"/>
  <c r="F176" i="19"/>
  <c r="G176" i="19" s="1"/>
  <c r="F207" i="19"/>
  <c r="G207" i="19" s="1"/>
  <c r="F181" i="19"/>
  <c r="G181" i="19" s="1"/>
  <c r="F201" i="19"/>
  <c r="G201" i="19" s="1"/>
  <c r="F51" i="19"/>
  <c r="G51" i="19" s="1"/>
  <c r="F214" i="19"/>
  <c r="G214" i="19" s="1"/>
  <c r="F394" i="19"/>
  <c r="G394" i="19" s="1"/>
  <c r="F290" i="19"/>
  <c r="G290" i="19" s="1"/>
  <c r="F235" i="19"/>
  <c r="G235" i="19" s="1"/>
  <c r="F144" i="19"/>
  <c r="G144" i="19" s="1"/>
  <c r="F303" i="19"/>
  <c r="G303" i="19" s="1"/>
  <c r="F194" i="19"/>
  <c r="G194" i="19" s="1"/>
  <c r="F241" i="19"/>
  <c r="G241" i="19" s="1"/>
  <c r="F410" i="19"/>
  <c r="G410" i="19" s="1"/>
  <c r="F300" i="19"/>
  <c r="G300" i="19" s="1"/>
  <c r="F413" i="19"/>
  <c r="G413" i="19" s="1"/>
  <c r="F396" i="19"/>
  <c r="G396" i="19" s="1"/>
  <c r="F67" i="19"/>
  <c r="G67" i="19" s="1"/>
  <c r="F112" i="19"/>
  <c r="G112" i="19" s="1"/>
  <c r="F240" i="19"/>
  <c r="G240" i="19" s="1"/>
  <c r="F37" i="19"/>
  <c r="G37" i="19" s="1"/>
  <c r="F89" i="19"/>
  <c r="G89" i="19" s="1"/>
  <c r="F161" i="19"/>
  <c r="G161" i="19" s="1"/>
  <c r="F38" i="19"/>
  <c r="G38" i="19" s="1"/>
  <c r="F29" i="19"/>
  <c r="G29" i="19" s="1"/>
  <c r="F343" i="19"/>
  <c r="G343" i="19" s="1"/>
  <c r="F353" i="19"/>
  <c r="G353" i="19" s="1"/>
  <c r="F209" i="19"/>
  <c r="G209" i="19" s="1"/>
  <c r="F114" i="19"/>
  <c r="G114" i="19" s="1"/>
  <c r="F125" i="19"/>
  <c r="G125" i="19" s="1"/>
  <c r="F280" i="19"/>
  <c r="G280" i="19" s="1"/>
  <c r="F319" i="19"/>
  <c r="G319" i="19" s="1"/>
  <c r="F192" i="19"/>
  <c r="G192" i="19" s="1"/>
  <c r="F268" i="19"/>
  <c r="G268" i="19" s="1"/>
  <c r="F288" i="19"/>
  <c r="G288" i="19" s="1"/>
  <c r="F164" i="19"/>
  <c r="G164" i="19" s="1"/>
  <c r="F34" i="19"/>
  <c r="G34" i="19" s="1"/>
  <c r="F226" i="19"/>
  <c r="G226" i="19" s="1"/>
  <c r="F375" i="19"/>
  <c r="G375" i="19" s="1"/>
  <c r="F118" i="19"/>
  <c r="G118" i="19" s="1"/>
  <c r="F265" i="19"/>
  <c r="G265" i="19" s="1"/>
  <c r="F30" i="19"/>
  <c r="G30" i="19" s="1"/>
  <c r="F175" i="19"/>
  <c r="G175" i="19" s="1"/>
  <c r="F169" i="19"/>
  <c r="G169" i="19" s="1"/>
  <c r="F140" i="19"/>
  <c r="G140" i="19" s="1"/>
  <c r="F361" i="19"/>
  <c r="G361" i="19" s="1"/>
  <c r="F79" i="19"/>
  <c r="G79" i="19" s="1"/>
  <c r="F88" i="19"/>
  <c r="G88" i="19" s="1"/>
  <c r="F60" i="19"/>
  <c r="G60" i="19" s="1"/>
  <c r="F168" i="19"/>
  <c r="G168" i="19" s="1"/>
  <c r="F380" i="19"/>
  <c r="G380" i="19" s="1"/>
  <c r="F360" i="19"/>
  <c r="G360" i="19" s="1"/>
  <c r="F318" i="19"/>
  <c r="G318" i="19" s="1"/>
  <c r="F354" i="19"/>
  <c r="G354" i="19" s="1"/>
  <c r="F232" i="19"/>
  <c r="G232" i="19" s="1"/>
  <c r="F163" i="19"/>
  <c r="G163" i="19" s="1"/>
  <c r="F178" i="19"/>
  <c r="G178" i="19" s="1"/>
  <c r="F75" i="19"/>
  <c r="G75" i="19" s="1"/>
  <c r="F261" i="19"/>
  <c r="G261" i="19" s="1"/>
  <c r="F332" i="19"/>
  <c r="G332" i="19" s="1"/>
  <c r="F13" i="19"/>
  <c r="G13" i="19" s="1"/>
  <c r="F97" i="19"/>
  <c r="G97" i="19" s="1"/>
  <c r="F123" i="19"/>
  <c r="G123" i="19" s="1"/>
  <c r="F196" i="19"/>
  <c r="G196" i="19" s="1"/>
  <c r="F257" i="19"/>
  <c r="G257" i="19" s="1"/>
  <c r="F138" i="19"/>
  <c r="G138" i="19" s="1"/>
  <c r="F259" i="19"/>
  <c r="G259" i="19" s="1"/>
  <c r="F399" i="19"/>
  <c r="G399" i="19" s="1"/>
  <c r="F417" i="19"/>
  <c r="G417" i="19" s="1"/>
  <c r="F313" i="19"/>
  <c r="G313" i="19" s="1"/>
  <c r="F108" i="19"/>
  <c r="G108" i="19" s="1"/>
  <c r="F62" i="19"/>
  <c r="G62" i="19" s="1"/>
  <c r="F53" i="19"/>
  <c r="G53" i="19" s="1"/>
  <c r="F327" i="19"/>
  <c r="G327" i="19" s="1"/>
  <c r="F160" i="19"/>
  <c r="G160" i="19" s="1"/>
  <c r="F402" i="19"/>
  <c r="G402" i="19" s="1"/>
  <c r="F231" i="19"/>
  <c r="G231" i="19" s="1"/>
  <c r="F99" i="19"/>
  <c r="G99" i="19" s="1"/>
  <c r="F98" i="19"/>
  <c r="G98" i="19" s="1"/>
  <c r="F41" i="19"/>
  <c r="G41" i="19" s="1"/>
  <c r="F314" i="19"/>
  <c r="G314" i="19" s="1"/>
  <c r="F386" i="19"/>
  <c r="G386" i="19" s="1"/>
  <c r="F146" i="19"/>
  <c r="G146" i="19" s="1"/>
  <c r="F424" i="19"/>
  <c r="G424" i="19" s="1"/>
  <c r="F78" i="19"/>
  <c r="G78" i="19" s="1"/>
  <c r="F74" i="19"/>
  <c r="G74" i="19" s="1"/>
  <c r="F299" i="19"/>
  <c r="G299" i="19" s="1"/>
  <c r="F243" i="19"/>
  <c r="G243" i="19" s="1"/>
  <c r="F346" i="19"/>
  <c r="G346" i="19" s="1"/>
  <c r="F217" i="19"/>
  <c r="G217" i="19" s="1"/>
  <c r="F227" i="19"/>
  <c r="G227" i="19" s="1"/>
  <c r="F324" i="19"/>
  <c r="G324" i="19" s="1"/>
  <c r="F329" i="19"/>
  <c r="G329" i="19" s="1"/>
  <c r="F228" i="19"/>
  <c r="G228" i="19" s="1"/>
  <c r="F367" i="19"/>
  <c r="G367" i="19" s="1"/>
  <c r="F191" i="19"/>
  <c r="G191" i="19" s="1"/>
  <c r="F270" i="19"/>
  <c r="G270" i="19" s="1"/>
  <c r="F340" i="19"/>
  <c r="G340" i="19" s="1"/>
  <c r="F202" i="19"/>
  <c r="G202" i="19" s="1"/>
  <c r="F18" i="19"/>
  <c r="G18" i="19" s="1"/>
  <c r="F203" i="19"/>
  <c r="G203" i="19" s="1"/>
  <c r="F63" i="19"/>
  <c r="G63" i="19" s="1"/>
  <c r="F136" i="19"/>
  <c r="G136" i="19" s="1"/>
  <c r="F156" i="19"/>
  <c r="G156" i="19" s="1"/>
  <c r="F76" i="19"/>
  <c r="G76" i="19" s="1"/>
  <c r="F72" i="19"/>
  <c r="G72" i="19" s="1"/>
  <c r="F415" i="19"/>
  <c r="G415" i="19" s="1"/>
  <c r="F80" i="19"/>
  <c r="G80" i="19" s="1"/>
  <c r="F172" i="19"/>
  <c r="G172" i="19" s="1"/>
  <c r="F373" i="19"/>
  <c r="G373" i="19" s="1"/>
  <c r="F153" i="19"/>
  <c r="G153" i="19" s="1"/>
  <c r="F96" i="19"/>
  <c r="G96" i="19" s="1"/>
  <c r="F412" i="19"/>
  <c r="G412" i="19" s="1"/>
  <c r="F310" i="19"/>
  <c r="G310" i="19" s="1"/>
  <c r="F65" i="19"/>
  <c r="G65" i="19" s="1"/>
  <c r="F77" i="19"/>
  <c r="G77" i="19" s="1"/>
  <c r="F116" i="19"/>
  <c r="G116" i="19" s="1"/>
  <c r="F173" i="19"/>
  <c r="G173" i="19" s="1"/>
  <c r="F16" i="19"/>
  <c r="G16" i="19" s="1"/>
  <c r="F395" i="19"/>
  <c r="G395" i="19" s="1"/>
  <c r="F246" i="19"/>
  <c r="G246" i="19" s="1"/>
  <c r="F26" i="19"/>
  <c r="G26" i="19" s="1"/>
  <c r="F416" i="19"/>
  <c r="G416" i="19" s="1"/>
  <c r="F407" i="19"/>
  <c r="G407" i="19" s="1"/>
  <c r="F183" i="19"/>
  <c r="G183" i="19" s="1"/>
  <c r="F111" i="19"/>
  <c r="G111" i="19" s="1"/>
  <c r="F11" i="19"/>
  <c r="G11" i="19" s="1"/>
  <c r="F376" i="19"/>
  <c r="G376" i="19" s="1"/>
  <c r="F286" i="19"/>
  <c r="G286" i="19" s="1"/>
  <c r="F189" i="19"/>
  <c r="G189" i="19" s="1"/>
  <c r="F289" i="19"/>
  <c r="G289" i="19" s="1"/>
  <c r="F124" i="19"/>
  <c r="G124" i="19" s="1"/>
  <c r="F352" i="19"/>
  <c r="G352" i="19" s="1"/>
  <c r="F307" i="19"/>
  <c r="G307" i="19" s="1"/>
  <c r="F24" i="19"/>
  <c r="G24" i="19" s="1"/>
  <c r="F391" i="19"/>
  <c r="G391" i="19" s="1"/>
  <c r="F20" i="19"/>
  <c r="G20" i="19" s="1"/>
  <c r="F10" i="19"/>
  <c r="G10" i="19" s="1"/>
  <c r="F297" i="19"/>
  <c r="G297" i="19" s="1"/>
  <c r="F409" i="19"/>
  <c r="G409" i="19" s="1"/>
  <c r="F71" i="19"/>
  <c r="G71" i="19" s="1"/>
  <c r="F304" i="19"/>
  <c r="G304" i="19" s="1"/>
  <c r="F282" i="19"/>
  <c r="G282" i="19" s="1"/>
  <c r="F33" i="19"/>
  <c r="G33" i="19" s="1"/>
  <c r="F184" i="19"/>
  <c r="G184" i="19" s="1"/>
  <c r="F330" i="19"/>
  <c r="G330" i="19" s="1"/>
  <c r="F81" i="19"/>
  <c r="G81" i="19" s="1"/>
  <c r="F229" i="19"/>
  <c r="G229" i="19" s="1"/>
  <c r="F296" i="19"/>
  <c r="G296" i="19" s="1"/>
  <c r="F351" i="19"/>
  <c r="G351" i="19" s="1"/>
  <c r="F277" i="19"/>
  <c r="G277" i="19" s="1"/>
  <c r="F187" i="19"/>
  <c r="G187" i="19" s="1"/>
  <c r="F147" i="19"/>
  <c r="G147" i="19" s="1"/>
  <c r="F150" i="19"/>
  <c r="G150" i="19" s="1"/>
  <c r="F107" i="19"/>
  <c r="G107" i="19" s="1"/>
  <c r="F100" i="19"/>
  <c r="G100" i="19" s="1"/>
  <c r="F219" i="19"/>
  <c r="G219" i="19" s="1"/>
  <c r="F336" i="19"/>
  <c r="G336" i="19" s="1"/>
  <c r="F337" i="19"/>
  <c r="G337" i="19" s="1"/>
  <c r="J263" i="18"/>
  <c r="J256" i="18"/>
  <c r="F127" i="19"/>
  <c r="G127" i="19" s="1"/>
  <c r="D145" i="18"/>
  <c r="D138" i="18"/>
  <c r="L138" i="18" s="1"/>
  <c r="C95" i="18"/>
  <c r="E3" i="17"/>
  <c r="E12" i="17" s="1"/>
  <c r="C128" i="18"/>
  <c r="C221" i="18"/>
  <c r="C223" i="18" s="1"/>
  <c r="J5" i="20"/>
  <c r="K4" i="20"/>
  <c r="L4" i="20" s="1"/>
  <c r="F61" i="19"/>
  <c r="G61" i="19" s="1"/>
  <c r="F293" i="19"/>
  <c r="G293" i="19" s="1"/>
  <c r="B5" i="20"/>
  <c r="F2" i="17"/>
  <c r="D127" i="18"/>
  <c r="D94" i="18"/>
  <c r="D173" i="18"/>
  <c r="D178" i="18" s="1"/>
  <c r="D242" i="18"/>
  <c r="D220" i="18"/>
  <c r="N13" i="25"/>
  <c r="S12" i="25"/>
  <c r="F411" i="19"/>
  <c r="G411" i="19" s="1"/>
  <c r="F133" i="19"/>
  <c r="G133" i="19" s="1"/>
  <c r="F287" i="19"/>
  <c r="G287" i="19" s="1"/>
  <c r="F248" i="19"/>
  <c r="G248" i="19" s="1"/>
  <c r="F48" i="19"/>
  <c r="G48" i="19" s="1"/>
  <c r="F308" i="19"/>
  <c r="G308" i="19" s="1"/>
  <c r="F338" i="19"/>
  <c r="G338" i="19" s="1"/>
  <c r="F370" i="19"/>
  <c r="G370" i="19" s="1"/>
  <c r="F82" i="19"/>
  <c r="G82" i="19" s="1"/>
  <c r="F291" i="19"/>
  <c r="G291" i="19" s="1"/>
  <c r="F8" i="19"/>
  <c r="G8" i="19" s="1"/>
  <c r="D427" i="19"/>
  <c r="F341" i="19"/>
  <c r="G341" i="19" s="1"/>
  <c r="F117" i="19"/>
  <c r="G117" i="19" s="1"/>
  <c r="F167" i="19"/>
  <c r="G167" i="19" s="1"/>
  <c r="F73" i="19"/>
  <c r="G73" i="19" s="1"/>
  <c r="F236" i="19"/>
  <c r="G236" i="19" s="1"/>
  <c r="F204" i="19"/>
  <c r="G204" i="19" s="1"/>
  <c r="F39" i="19"/>
  <c r="G39" i="19" s="1"/>
  <c r="F414" i="19"/>
  <c r="G414" i="19" s="1"/>
  <c r="F148" i="19"/>
  <c r="G148" i="19" s="1"/>
  <c r="F52" i="19"/>
  <c r="G52" i="19" s="1"/>
  <c r="F305" i="19"/>
  <c r="G305" i="19" s="1"/>
  <c r="O4" i="20"/>
  <c r="P4" i="20" s="1"/>
  <c r="D16" i="17" s="1"/>
  <c r="N5" i="20"/>
  <c r="F131" i="19"/>
  <c r="G131" i="19" s="1"/>
  <c r="F87" i="19"/>
  <c r="G87" i="19" s="1"/>
  <c r="F322" i="19"/>
  <c r="G322" i="19" s="1"/>
  <c r="F250" i="19"/>
  <c r="G250" i="19" s="1"/>
  <c r="F224" i="19"/>
  <c r="G224" i="19" s="1"/>
  <c r="F215" i="19"/>
  <c r="G215" i="19" s="1"/>
  <c r="F325" i="19"/>
  <c r="G325" i="19" s="1"/>
  <c r="F152" i="19"/>
  <c r="G152" i="19" s="1"/>
  <c r="E7" i="19"/>
  <c r="E8" i="19" s="1"/>
  <c r="E9" i="19" s="1"/>
  <c r="E10" i="19" s="1"/>
  <c r="E11" i="19" s="1"/>
  <c r="E12" i="19" s="1"/>
  <c r="E13" i="19" s="1"/>
  <c r="E14" i="19" s="1"/>
  <c r="E15" i="19" s="1"/>
  <c r="E16" i="19" s="1"/>
  <c r="E17" i="19" s="1"/>
  <c r="E18" i="19" s="1"/>
  <c r="E19" i="19" s="1"/>
  <c r="E20" i="19" s="1"/>
  <c r="E21" i="19" s="1"/>
  <c r="E22" i="19" s="1"/>
  <c r="E23" i="19" s="1"/>
  <c r="E24" i="19" s="1"/>
  <c r="E25" i="19" s="1"/>
  <c r="E26" i="19" s="1"/>
  <c r="E27" i="19" s="1"/>
  <c r="E28" i="19" s="1"/>
  <c r="E29" i="19" s="1"/>
  <c r="E30" i="19" s="1"/>
  <c r="E31" i="19" s="1"/>
  <c r="E32" i="19" s="1"/>
  <c r="E33" i="19" s="1"/>
  <c r="E34" i="19" s="1"/>
  <c r="E35" i="19" s="1"/>
  <c r="E36" i="19" s="1"/>
  <c r="E37" i="19" s="1"/>
  <c r="E38" i="19" s="1"/>
  <c r="E39" i="19" s="1"/>
  <c r="E40" i="19" s="1"/>
  <c r="E41" i="19" s="1"/>
  <c r="E42" i="19" s="1"/>
  <c r="E43" i="19" s="1"/>
  <c r="E44" i="19" s="1"/>
  <c r="E45" i="19" s="1"/>
  <c r="E46" i="19" s="1"/>
  <c r="E47" i="19" s="1"/>
  <c r="E48" i="19" s="1"/>
  <c r="E49" i="19" s="1"/>
  <c r="E50" i="19" s="1"/>
  <c r="E51" i="19" s="1"/>
  <c r="E52" i="19" s="1"/>
  <c r="E53" i="19" s="1"/>
  <c r="E54" i="19" s="1"/>
  <c r="E55" i="19" s="1"/>
  <c r="E56" i="19" s="1"/>
  <c r="E57" i="19" s="1"/>
  <c r="E58" i="19" s="1"/>
  <c r="E59" i="19" s="1"/>
  <c r="E60" i="19" s="1"/>
  <c r="E61" i="19" s="1"/>
  <c r="E62" i="19" s="1"/>
  <c r="E63" i="19" s="1"/>
  <c r="E64" i="19" s="1"/>
  <c r="E65" i="19" s="1"/>
  <c r="E66" i="19" s="1"/>
  <c r="E67" i="19" s="1"/>
  <c r="E68" i="19" s="1"/>
  <c r="E69" i="19" s="1"/>
  <c r="E70" i="19" s="1"/>
  <c r="E71" i="19" s="1"/>
  <c r="E72" i="19" s="1"/>
  <c r="E73" i="19" s="1"/>
  <c r="E74" i="19" s="1"/>
  <c r="E75" i="19" s="1"/>
  <c r="E76" i="19" s="1"/>
  <c r="E77" i="19" s="1"/>
  <c r="E78" i="19" s="1"/>
  <c r="E79" i="19" s="1"/>
  <c r="E80" i="19" s="1"/>
  <c r="E81" i="19" s="1"/>
  <c r="E82" i="19" s="1"/>
  <c r="E83" i="19" s="1"/>
  <c r="E84" i="19" s="1"/>
  <c r="E85" i="19" s="1"/>
  <c r="E86" i="19" s="1"/>
  <c r="E87" i="19" s="1"/>
  <c r="E88" i="19" s="1"/>
  <c r="E89" i="19" s="1"/>
  <c r="E90" i="19" s="1"/>
  <c r="E91" i="19" s="1"/>
  <c r="E92" i="19" s="1"/>
  <c r="E93" i="19" s="1"/>
  <c r="E94" i="19" s="1"/>
  <c r="E95" i="19" s="1"/>
  <c r="E96" i="19" s="1"/>
  <c r="E97" i="19" s="1"/>
  <c r="E98" i="19" s="1"/>
  <c r="E99" i="19" s="1"/>
  <c r="E100" i="19" s="1"/>
  <c r="E101" i="19" s="1"/>
  <c r="E102" i="19" s="1"/>
  <c r="E103" i="19" s="1"/>
  <c r="E104" i="19" s="1"/>
  <c r="E105" i="19" s="1"/>
  <c r="E106" i="19" s="1"/>
  <c r="E107" i="19" s="1"/>
  <c r="E108" i="19" s="1"/>
  <c r="E109" i="19" s="1"/>
  <c r="E110" i="19" s="1"/>
  <c r="E111" i="19" s="1"/>
  <c r="E112" i="19" s="1"/>
  <c r="E113" i="19" s="1"/>
  <c r="E114" i="19" s="1"/>
  <c r="E115" i="19" s="1"/>
  <c r="E116" i="19" s="1"/>
  <c r="E117" i="19" s="1"/>
  <c r="E118" i="19" s="1"/>
  <c r="E119" i="19" s="1"/>
  <c r="E120" i="19" s="1"/>
  <c r="E121" i="19" s="1"/>
  <c r="E122" i="19" s="1"/>
  <c r="E123" i="19" s="1"/>
  <c r="E124" i="19" s="1"/>
  <c r="E125" i="19" s="1"/>
  <c r="E126" i="19" s="1"/>
  <c r="F5" i="20"/>
  <c r="F7" i="19"/>
  <c r="C427" i="19"/>
  <c r="E3" i="19"/>
  <c r="F3" i="19" s="1"/>
  <c r="X118" i="18" s="1"/>
  <c r="C31" i="24" l="1"/>
  <c r="C32" i="24" s="1"/>
  <c r="C30" i="24"/>
  <c r="L14" i="25"/>
  <c r="M13" i="25"/>
  <c r="E11" i="17"/>
  <c r="G4" i="20"/>
  <c r="H4" i="20" s="1"/>
  <c r="D15" i="17" s="1"/>
  <c r="D10" i="17" s="1"/>
  <c r="C4" i="20"/>
  <c r="D4" i="20" s="1"/>
  <c r="D25" i="17" s="1"/>
  <c r="E8" i="17"/>
  <c r="E5" i="17"/>
  <c r="E6" i="17"/>
  <c r="E4" i="17"/>
  <c r="E7" i="17"/>
  <c r="C176" i="18"/>
  <c r="C180" i="18" s="1"/>
  <c r="D21" i="17" s="1"/>
  <c r="D221" i="18"/>
  <c r="E19" i="17"/>
  <c r="E13" i="17"/>
  <c r="E22" i="17"/>
  <c r="D174" i="18"/>
  <c r="D128" i="18"/>
  <c r="D95" i="18"/>
  <c r="F3" i="17"/>
  <c r="F6" i="20"/>
  <c r="G5" i="20"/>
  <c r="H5" i="20" s="1"/>
  <c r="E127" i="19"/>
  <c r="E128" i="19" s="1"/>
  <c r="E129" i="19" s="1"/>
  <c r="E130" i="19" s="1"/>
  <c r="E131" i="19" s="1"/>
  <c r="E132" i="19" s="1"/>
  <c r="E133" i="19" s="1"/>
  <c r="E134" i="19" s="1"/>
  <c r="E135" i="19" s="1"/>
  <c r="E136" i="19" s="1"/>
  <c r="E137" i="19" s="1"/>
  <c r="E138" i="19" s="1"/>
  <c r="E139" i="19" s="1"/>
  <c r="E140" i="19" s="1"/>
  <c r="E141" i="19" s="1"/>
  <c r="E142" i="19" s="1"/>
  <c r="E143" i="19" s="1"/>
  <c r="E144" i="19" s="1"/>
  <c r="E145" i="19" s="1"/>
  <c r="E146" i="19" s="1"/>
  <c r="E147" i="19" s="1"/>
  <c r="E148" i="19" s="1"/>
  <c r="E149" i="19" s="1"/>
  <c r="E150" i="19" s="1"/>
  <c r="E151" i="19" s="1"/>
  <c r="E152" i="19" s="1"/>
  <c r="E153" i="19" s="1"/>
  <c r="E154" i="19" s="1"/>
  <c r="E155" i="19" s="1"/>
  <c r="E156" i="19" s="1"/>
  <c r="E157" i="19" s="1"/>
  <c r="E158" i="19" s="1"/>
  <c r="E159" i="19" s="1"/>
  <c r="E160" i="19" s="1"/>
  <c r="E161" i="19" s="1"/>
  <c r="E162" i="19" s="1"/>
  <c r="E163" i="19" s="1"/>
  <c r="E164" i="19" s="1"/>
  <c r="E165" i="19" s="1"/>
  <c r="E166" i="19" s="1"/>
  <c r="E167" i="19" s="1"/>
  <c r="E168" i="19" s="1"/>
  <c r="E169" i="19" s="1"/>
  <c r="E170" i="19" s="1"/>
  <c r="E171" i="19" s="1"/>
  <c r="E172" i="19" s="1"/>
  <c r="E173" i="19" s="1"/>
  <c r="E174" i="19" s="1"/>
  <c r="E175" i="19" s="1"/>
  <c r="E176" i="19" s="1"/>
  <c r="E177" i="19" s="1"/>
  <c r="E178" i="19" s="1"/>
  <c r="E179" i="19" s="1"/>
  <c r="E180" i="19" s="1"/>
  <c r="E181" i="19" s="1"/>
  <c r="E182" i="19" s="1"/>
  <c r="E183" i="19" s="1"/>
  <c r="E184" i="19" s="1"/>
  <c r="E185" i="19" s="1"/>
  <c r="E186" i="19" s="1"/>
  <c r="E187" i="19" s="1"/>
  <c r="E188" i="19" s="1"/>
  <c r="E189" i="19" s="1"/>
  <c r="E190" i="19" s="1"/>
  <c r="E191" i="19" s="1"/>
  <c r="E192" i="19" s="1"/>
  <c r="E193" i="19" s="1"/>
  <c r="E194" i="19" s="1"/>
  <c r="E195" i="19" s="1"/>
  <c r="E196" i="19" s="1"/>
  <c r="E197" i="19" s="1"/>
  <c r="E198" i="19" s="1"/>
  <c r="E199" i="19" s="1"/>
  <c r="E200" i="19" s="1"/>
  <c r="E201" i="19" s="1"/>
  <c r="E202" i="19" s="1"/>
  <c r="E203" i="19" s="1"/>
  <c r="E204" i="19" s="1"/>
  <c r="E205" i="19" s="1"/>
  <c r="E206" i="19" s="1"/>
  <c r="E207" i="19" s="1"/>
  <c r="E208" i="19" s="1"/>
  <c r="E209" i="19" s="1"/>
  <c r="E210" i="19" s="1"/>
  <c r="E211" i="19" s="1"/>
  <c r="E212" i="19" s="1"/>
  <c r="E213" i="19" s="1"/>
  <c r="E214" i="19" s="1"/>
  <c r="E215" i="19" s="1"/>
  <c r="E216" i="19" s="1"/>
  <c r="E217" i="19" s="1"/>
  <c r="E218" i="19" s="1"/>
  <c r="E219" i="19" s="1"/>
  <c r="E220" i="19" s="1"/>
  <c r="E221" i="19" s="1"/>
  <c r="E222" i="19" s="1"/>
  <c r="E223" i="19" s="1"/>
  <c r="E224" i="19" s="1"/>
  <c r="E225" i="19" s="1"/>
  <c r="E226" i="19" s="1"/>
  <c r="E227" i="19" s="1"/>
  <c r="E228" i="19" s="1"/>
  <c r="E229" i="19" s="1"/>
  <c r="E230" i="19" s="1"/>
  <c r="E231" i="19" s="1"/>
  <c r="E232" i="19" s="1"/>
  <c r="E233" i="19" s="1"/>
  <c r="E234" i="19" s="1"/>
  <c r="E235" i="19" s="1"/>
  <c r="E236" i="19" s="1"/>
  <c r="E237" i="19" s="1"/>
  <c r="E238" i="19" s="1"/>
  <c r="E239" i="19" s="1"/>
  <c r="E240" i="19" s="1"/>
  <c r="E241" i="19" s="1"/>
  <c r="E242" i="19" s="1"/>
  <c r="E243" i="19" s="1"/>
  <c r="E244" i="19" s="1"/>
  <c r="E245" i="19" s="1"/>
  <c r="E246" i="19" s="1"/>
  <c r="E247" i="19" s="1"/>
  <c r="E248" i="19" s="1"/>
  <c r="E249" i="19" s="1"/>
  <c r="E250" i="19" s="1"/>
  <c r="E251" i="19" s="1"/>
  <c r="E252" i="19" s="1"/>
  <c r="E253" i="19" s="1"/>
  <c r="E254" i="19" s="1"/>
  <c r="E255" i="19" s="1"/>
  <c r="E256" i="19" s="1"/>
  <c r="E257" i="19" s="1"/>
  <c r="E258" i="19" s="1"/>
  <c r="E259" i="19" s="1"/>
  <c r="E260" i="19" s="1"/>
  <c r="E261" i="19" s="1"/>
  <c r="E262" i="19" s="1"/>
  <c r="E263" i="19" s="1"/>
  <c r="E264" i="19" s="1"/>
  <c r="E265" i="19" s="1"/>
  <c r="E266" i="19" s="1"/>
  <c r="E267" i="19" s="1"/>
  <c r="E268" i="19" s="1"/>
  <c r="E269" i="19" s="1"/>
  <c r="E270" i="19" s="1"/>
  <c r="E271" i="19" s="1"/>
  <c r="E272" i="19" s="1"/>
  <c r="E273" i="19" s="1"/>
  <c r="E274" i="19" s="1"/>
  <c r="E275" i="19" s="1"/>
  <c r="E276" i="19" s="1"/>
  <c r="E277" i="19" s="1"/>
  <c r="E278" i="19" s="1"/>
  <c r="E279" i="19" s="1"/>
  <c r="E280" i="19" s="1"/>
  <c r="E281" i="19" s="1"/>
  <c r="E282" i="19" s="1"/>
  <c r="E283" i="19" s="1"/>
  <c r="E284" i="19" s="1"/>
  <c r="E285" i="19" s="1"/>
  <c r="E286" i="19" s="1"/>
  <c r="E287" i="19" s="1"/>
  <c r="E288" i="19" s="1"/>
  <c r="E289" i="19" s="1"/>
  <c r="E290" i="19" s="1"/>
  <c r="E291" i="19" s="1"/>
  <c r="E292" i="19" s="1"/>
  <c r="E293" i="19" s="1"/>
  <c r="E294" i="19" s="1"/>
  <c r="E295" i="19" s="1"/>
  <c r="E296" i="19" s="1"/>
  <c r="E297" i="19" s="1"/>
  <c r="E298" i="19" s="1"/>
  <c r="E299" i="19" s="1"/>
  <c r="E300" i="19" s="1"/>
  <c r="E301" i="19" s="1"/>
  <c r="E302" i="19" s="1"/>
  <c r="E303" i="19" s="1"/>
  <c r="E304" i="19" s="1"/>
  <c r="E305" i="19" s="1"/>
  <c r="E306" i="19" s="1"/>
  <c r="E307" i="19" s="1"/>
  <c r="E308" i="19" s="1"/>
  <c r="E309" i="19" s="1"/>
  <c r="E310" i="19" s="1"/>
  <c r="E311" i="19" s="1"/>
  <c r="E312" i="19" s="1"/>
  <c r="E313" i="19" s="1"/>
  <c r="E314" i="19" s="1"/>
  <c r="E315" i="19" s="1"/>
  <c r="E316" i="19" s="1"/>
  <c r="E317" i="19" s="1"/>
  <c r="E318" i="19" s="1"/>
  <c r="E319" i="19" s="1"/>
  <c r="E320" i="19" s="1"/>
  <c r="E321" i="19" s="1"/>
  <c r="E322" i="19" s="1"/>
  <c r="E323" i="19" s="1"/>
  <c r="E324" i="19" s="1"/>
  <c r="E325" i="19" s="1"/>
  <c r="E326" i="19" s="1"/>
  <c r="E327" i="19" s="1"/>
  <c r="E328" i="19" s="1"/>
  <c r="E329" i="19" s="1"/>
  <c r="E330" i="19" s="1"/>
  <c r="E331" i="19" s="1"/>
  <c r="E332" i="19" s="1"/>
  <c r="E333" i="19" s="1"/>
  <c r="E334" i="19" s="1"/>
  <c r="E335" i="19" s="1"/>
  <c r="E336" i="19" s="1"/>
  <c r="E337" i="19" s="1"/>
  <c r="E338" i="19" s="1"/>
  <c r="E339" i="19" s="1"/>
  <c r="E340" i="19" s="1"/>
  <c r="E341" i="19" s="1"/>
  <c r="E342" i="19" s="1"/>
  <c r="E343" i="19" s="1"/>
  <c r="E344" i="19" s="1"/>
  <c r="E345" i="19" s="1"/>
  <c r="E346" i="19" s="1"/>
  <c r="E347" i="19" s="1"/>
  <c r="E348" i="19" s="1"/>
  <c r="E349" i="19" s="1"/>
  <c r="E350" i="19" s="1"/>
  <c r="E351" i="19" s="1"/>
  <c r="E352" i="19" s="1"/>
  <c r="E353" i="19" s="1"/>
  <c r="E354" i="19" s="1"/>
  <c r="E355" i="19" s="1"/>
  <c r="E356" i="19" s="1"/>
  <c r="E357" i="19" s="1"/>
  <c r="E358" i="19" s="1"/>
  <c r="E359" i="19" s="1"/>
  <c r="E360" i="19" s="1"/>
  <c r="E361" i="19" s="1"/>
  <c r="E362" i="19" s="1"/>
  <c r="E363" i="19" s="1"/>
  <c r="E364" i="19" s="1"/>
  <c r="E365" i="19" s="1"/>
  <c r="E366" i="19" s="1"/>
  <c r="E367" i="19" s="1"/>
  <c r="E368" i="19" s="1"/>
  <c r="E369" i="19" s="1"/>
  <c r="E370" i="19" s="1"/>
  <c r="E371" i="19" s="1"/>
  <c r="E372" i="19" s="1"/>
  <c r="E373" i="19" s="1"/>
  <c r="E374" i="19" s="1"/>
  <c r="E375" i="19" s="1"/>
  <c r="E376" i="19" s="1"/>
  <c r="E377" i="19" s="1"/>
  <c r="E378" i="19" s="1"/>
  <c r="E379" i="19" s="1"/>
  <c r="E380" i="19" s="1"/>
  <c r="E381" i="19" s="1"/>
  <c r="E382" i="19" s="1"/>
  <c r="E383" i="19" s="1"/>
  <c r="E384" i="19" s="1"/>
  <c r="E385" i="19" s="1"/>
  <c r="E386" i="19" s="1"/>
  <c r="E387" i="19" s="1"/>
  <c r="E388" i="19" s="1"/>
  <c r="E389" i="19" s="1"/>
  <c r="E390" i="19" s="1"/>
  <c r="E391" i="19" s="1"/>
  <c r="E392" i="19" s="1"/>
  <c r="E393" i="19" s="1"/>
  <c r="E394" i="19" s="1"/>
  <c r="E395" i="19" s="1"/>
  <c r="E396" i="19" s="1"/>
  <c r="E397" i="19" s="1"/>
  <c r="E398" i="19" s="1"/>
  <c r="E399" i="19" s="1"/>
  <c r="E400" i="19" s="1"/>
  <c r="E401" i="19" s="1"/>
  <c r="E402" i="19" s="1"/>
  <c r="E403" i="19" s="1"/>
  <c r="E404" i="19" s="1"/>
  <c r="E405" i="19" s="1"/>
  <c r="E406" i="19" s="1"/>
  <c r="E407" i="19" s="1"/>
  <c r="E408" i="19" s="1"/>
  <c r="E409" i="19" s="1"/>
  <c r="E410" i="19" s="1"/>
  <c r="E411" i="19" s="1"/>
  <c r="E412" i="19" s="1"/>
  <c r="E413" i="19" s="1"/>
  <c r="E414" i="19" s="1"/>
  <c r="E415" i="19" s="1"/>
  <c r="E416" i="19" s="1"/>
  <c r="E417" i="19" s="1"/>
  <c r="E418" i="19" s="1"/>
  <c r="E419" i="19" s="1"/>
  <c r="E420" i="19" s="1"/>
  <c r="E421" i="19" s="1"/>
  <c r="E422" i="19" s="1"/>
  <c r="E423" i="19" s="1"/>
  <c r="E424" i="19" s="1"/>
  <c r="E425" i="19" s="1"/>
  <c r="E426" i="19" s="1"/>
  <c r="B432" i="19"/>
  <c r="D99" i="18"/>
  <c r="D100" i="18"/>
  <c r="D97" i="18"/>
  <c r="D98" i="18"/>
  <c r="C5" i="20"/>
  <c r="B6" i="20"/>
  <c r="X123" i="18"/>
  <c r="V125" i="18" s="1"/>
  <c r="T12" i="25"/>
  <c r="U12" i="25"/>
  <c r="D130" i="18"/>
  <c r="D131" i="18"/>
  <c r="O5" i="20"/>
  <c r="P5" i="20" s="1"/>
  <c r="N6" i="20"/>
  <c r="S13" i="25"/>
  <c r="N14" i="25"/>
  <c r="D243" i="18"/>
  <c r="D244" i="18"/>
  <c r="G2" i="17"/>
  <c r="E242" i="18"/>
  <c r="E173" i="18"/>
  <c r="E94" i="18"/>
  <c r="E220" i="18"/>
  <c r="E127" i="18"/>
  <c r="G7" i="19"/>
  <c r="F427" i="19"/>
  <c r="D177" i="18"/>
  <c r="D179" i="18"/>
  <c r="J6" i="20"/>
  <c r="K5" i="20"/>
  <c r="L5" i="20" s="1"/>
  <c r="F11" i="17" l="1"/>
  <c r="F12" i="17"/>
  <c r="D5" i="20"/>
  <c r="M14" i="25"/>
  <c r="L15" i="25"/>
  <c r="D32" i="17"/>
  <c r="E15" i="17" s="1"/>
  <c r="D26" i="17"/>
  <c r="D33" i="17" s="1"/>
  <c r="E16" i="17" s="1"/>
  <c r="D223" i="18"/>
  <c r="F8" i="17"/>
  <c r="F5" i="17"/>
  <c r="F6" i="17"/>
  <c r="F7" i="17"/>
  <c r="F4" i="17"/>
  <c r="D245" i="18"/>
  <c r="E24" i="17" s="1"/>
  <c r="D132" i="18"/>
  <c r="E20" i="17" s="1"/>
  <c r="D176" i="18"/>
  <c r="D180" i="18" s="1"/>
  <c r="E21" i="17" s="1"/>
  <c r="F13" i="17"/>
  <c r="F22" i="17"/>
  <c r="F19" i="17"/>
  <c r="G3" i="17"/>
  <c r="F221" i="18" s="1"/>
  <c r="E95" i="18"/>
  <c r="E174" i="18"/>
  <c r="E221" i="18"/>
  <c r="E128" i="18"/>
  <c r="D96" i="18"/>
  <c r="D222" i="18"/>
  <c r="D129" i="18"/>
  <c r="D175" i="18"/>
  <c r="C6" i="20"/>
  <c r="D6" i="20" s="1"/>
  <c r="B7" i="20"/>
  <c r="E178" i="18"/>
  <c r="E179" i="18"/>
  <c r="E177" i="18"/>
  <c r="E244" i="18"/>
  <c r="E243" i="18"/>
  <c r="N15" i="25"/>
  <c r="S14" i="25"/>
  <c r="D101" i="18"/>
  <c r="E14" i="17" s="1"/>
  <c r="J7" i="20"/>
  <c r="K6" i="20"/>
  <c r="L6" i="20" s="1"/>
  <c r="H2" i="17"/>
  <c r="F127" i="18"/>
  <c r="F94" i="18"/>
  <c r="F242" i="18"/>
  <c r="F173" i="18"/>
  <c r="F220" i="18"/>
  <c r="U13" i="25"/>
  <c r="T13" i="25"/>
  <c r="E131" i="18"/>
  <c r="E130" i="18"/>
  <c r="O6" i="20"/>
  <c r="P6" i="20" s="1"/>
  <c r="N7" i="20"/>
  <c r="C702" i="19"/>
  <c r="D750" i="19"/>
  <c r="C850" i="19"/>
  <c r="F850" i="19" s="1"/>
  <c r="G850" i="19" s="1"/>
  <c r="D679" i="19"/>
  <c r="C441" i="19"/>
  <c r="C631" i="19"/>
  <c r="D684" i="19"/>
  <c r="D698" i="19"/>
  <c r="D489" i="19"/>
  <c r="D529" i="19"/>
  <c r="D753" i="19"/>
  <c r="D662" i="19"/>
  <c r="D703" i="19"/>
  <c r="C629" i="19"/>
  <c r="D844" i="19"/>
  <c r="D570" i="19"/>
  <c r="D718" i="19"/>
  <c r="C541" i="19"/>
  <c r="D788" i="19"/>
  <c r="C738" i="19"/>
  <c r="F738" i="19" s="1"/>
  <c r="G738" i="19" s="1"/>
  <c r="C545" i="19"/>
  <c r="C691" i="19"/>
  <c r="C721" i="19"/>
  <c r="C819" i="19"/>
  <c r="F819" i="19" s="1"/>
  <c r="G819" i="19" s="1"/>
  <c r="C465" i="19"/>
  <c r="D461" i="19"/>
  <c r="D761" i="19"/>
  <c r="C749" i="19"/>
  <c r="F749" i="19" s="1"/>
  <c r="G749" i="19" s="1"/>
  <c r="C563" i="19"/>
  <c r="C637" i="19"/>
  <c r="C652" i="19"/>
  <c r="D479" i="19"/>
  <c r="C722" i="19"/>
  <c r="C595" i="19"/>
  <c r="C452" i="19"/>
  <c r="D797" i="19"/>
  <c r="C448" i="19"/>
  <c r="C602" i="19"/>
  <c r="C514" i="19"/>
  <c r="C634" i="19"/>
  <c r="D789" i="19"/>
  <c r="C698" i="19"/>
  <c r="D588" i="19"/>
  <c r="C842" i="19"/>
  <c r="F842" i="19" s="1"/>
  <c r="G842" i="19" s="1"/>
  <c r="C537" i="19"/>
  <c r="C464" i="19"/>
  <c r="C742" i="19"/>
  <c r="F742" i="19" s="1"/>
  <c r="G742" i="19" s="1"/>
  <c r="D615" i="19"/>
  <c r="D816" i="19"/>
  <c r="C531" i="19"/>
  <c r="C513" i="19"/>
  <c r="D776" i="19"/>
  <c r="D756" i="19"/>
  <c r="D592" i="19"/>
  <c r="D725" i="19"/>
  <c r="D604" i="19"/>
  <c r="C662" i="19"/>
  <c r="C855" i="19"/>
  <c r="F855" i="19" s="1"/>
  <c r="G855" i="19" s="1"/>
  <c r="D540" i="19"/>
  <c r="D560" i="19"/>
  <c r="C674" i="19"/>
  <c r="D651" i="19"/>
  <c r="C753" i="19"/>
  <c r="F753" i="19" s="1"/>
  <c r="G753" i="19" s="1"/>
  <c r="C781" i="19"/>
  <c r="F781" i="19" s="1"/>
  <c r="G781" i="19" s="1"/>
  <c r="D743" i="19"/>
  <c r="C590" i="19"/>
  <c r="D490" i="19"/>
  <c r="C717" i="19"/>
  <c r="C664" i="19"/>
  <c r="D733" i="19"/>
  <c r="D712" i="19"/>
  <c r="D453" i="19"/>
  <c r="C828" i="19"/>
  <c r="F828" i="19" s="1"/>
  <c r="G828" i="19" s="1"/>
  <c r="C593" i="19"/>
  <c r="D774" i="19"/>
  <c r="D713" i="19"/>
  <c r="C499" i="19"/>
  <c r="C792" i="19"/>
  <c r="F792" i="19" s="1"/>
  <c r="G792" i="19" s="1"/>
  <c r="C795" i="19"/>
  <c r="F795" i="19" s="1"/>
  <c r="G795" i="19" s="1"/>
  <c r="D721" i="19"/>
  <c r="D478" i="19"/>
  <c r="C703" i="19"/>
  <c r="C701" i="19"/>
  <c r="D548" i="19"/>
  <c r="D557" i="19"/>
  <c r="C827" i="19"/>
  <c r="F827" i="19" s="1"/>
  <c r="G827" i="19" s="1"/>
  <c r="C533" i="19"/>
  <c r="D470" i="19"/>
  <c r="C589" i="19"/>
  <c r="D468" i="19"/>
  <c r="C735" i="19"/>
  <c r="D714" i="19"/>
  <c r="C813" i="19"/>
  <c r="F813" i="19" s="1"/>
  <c r="G813" i="19" s="1"/>
  <c r="D757" i="19"/>
  <c r="D577" i="19"/>
  <c r="C566" i="19"/>
  <c r="C571" i="19"/>
  <c r="D746" i="19"/>
  <c r="D579" i="19"/>
  <c r="C599" i="19"/>
  <c r="C623" i="19"/>
  <c r="D710" i="19"/>
  <c r="D759" i="19"/>
  <c r="D690" i="19"/>
  <c r="C490" i="19"/>
  <c r="C768" i="19"/>
  <c r="F768" i="19" s="1"/>
  <c r="G768" i="19" s="1"/>
  <c r="D745" i="19"/>
  <c r="C733" i="19"/>
  <c r="D719" i="19"/>
  <c r="D561" i="19"/>
  <c r="C580" i="19"/>
  <c r="D553" i="19"/>
  <c r="C732" i="19"/>
  <c r="C471" i="19"/>
  <c r="C460" i="19"/>
  <c r="D770" i="19"/>
  <c r="D650" i="19"/>
  <c r="D673" i="19"/>
  <c r="D830" i="19"/>
  <c r="D503" i="19"/>
  <c r="C524" i="19"/>
  <c r="C771" i="19"/>
  <c r="F771" i="19" s="1"/>
  <c r="G771" i="19" s="1"/>
  <c r="C670" i="19"/>
  <c r="C746" i="19"/>
  <c r="F746" i="19" s="1"/>
  <c r="G746" i="19" s="1"/>
  <c r="D817" i="19"/>
  <c r="D831" i="19"/>
  <c r="D682" i="19"/>
  <c r="C808" i="19"/>
  <c r="F808" i="19" s="1"/>
  <c r="G808" i="19" s="1"/>
  <c r="D711" i="19"/>
  <c r="C804" i="19"/>
  <c r="F804" i="19" s="1"/>
  <c r="G804" i="19" s="1"/>
  <c r="D526" i="19"/>
  <c r="C557" i="19"/>
  <c r="C515" i="19"/>
  <c r="C665" i="19"/>
  <c r="C766" i="19"/>
  <c r="F766" i="19" s="1"/>
  <c r="G766" i="19" s="1"/>
  <c r="D687" i="19"/>
  <c r="C447" i="19"/>
  <c r="C459" i="19"/>
  <c r="D736" i="19"/>
  <c r="D702" i="19"/>
  <c r="D654" i="19"/>
  <c r="D726" i="19"/>
  <c r="D720" i="19"/>
  <c r="C686" i="19"/>
  <c r="D594" i="19"/>
  <c r="C549" i="19"/>
  <c r="D505" i="19"/>
  <c r="C711" i="19"/>
  <c r="C445" i="19"/>
  <c r="C553" i="19"/>
  <c r="C723" i="19"/>
  <c r="D472" i="19"/>
  <c r="C536" i="19"/>
  <c r="D811" i="19"/>
  <c r="D751" i="19"/>
  <c r="D625" i="19"/>
  <c r="C791" i="19"/>
  <c r="F791" i="19" s="1"/>
  <c r="G791" i="19" s="1"/>
  <c r="D805" i="19"/>
  <c r="D501" i="19"/>
  <c r="C759" i="19"/>
  <c r="F759" i="19" s="1"/>
  <c r="G759" i="19" s="1"/>
  <c r="C740" i="19"/>
  <c r="F740" i="19" s="1"/>
  <c r="G740" i="19" s="1"/>
  <c r="C454" i="19"/>
  <c r="C668" i="19"/>
  <c r="D685" i="19"/>
  <c r="D463" i="19"/>
  <c r="D616" i="19"/>
  <c r="D775" i="19"/>
  <c r="D445" i="19"/>
  <c r="D534" i="19"/>
  <c r="C480" i="19"/>
  <c r="D459" i="19"/>
  <c r="D824" i="19"/>
  <c r="C743" i="19"/>
  <c r="F743" i="19" s="1"/>
  <c r="G743" i="19" s="1"/>
  <c r="D855" i="19"/>
  <c r="D609" i="19"/>
  <c r="D747" i="19"/>
  <c r="C685" i="19"/>
  <c r="C651" i="19"/>
  <c r="D636" i="19"/>
  <c r="D527" i="19"/>
  <c r="D543" i="19"/>
  <c r="C530" i="19"/>
  <c r="C525" i="19"/>
  <c r="D704" i="19"/>
  <c r="D674" i="19"/>
  <c r="D536" i="19"/>
  <c r="D446" i="19"/>
  <c r="D458" i="19"/>
  <c r="D617" i="19"/>
  <c r="C543" i="19"/>
  <c r="C601" i="19"/>
  <c r="C451" i="19"/>
  <c r="D780" i="19"/>
  <c r="D653" i="19"/>
  <c r="D833" i="19"/>
  <c r="C700" i="19"/>
  <c r="C684" i="19"/>
  <c r="F684" i="19" s="1"/>
  <c r="G684" i="19" s="1"/>
  <c r="C440" i="19"/>
  <c r="D457" i="19"/>
  <c r="C671" i="19"/>
  <c r="D815" i="19"/>
  <c r="C474" i="19"/>
  <c r="C680" i="19"/>
  <c r="C511" i="19"/>
  <c r="C473" i="19"/>
  <c r="C481" i="19"/>
  <c r="C737" i="19"/>
  <c r="F737" i="19" s="1"/>
  <c r="G737" i="19" s="1"/>
  <c r="D675" i="19"/>
  <c r="C578" i="19"/>
  <c r="D772" i="19"/>
  <c r="C604" i="19"/>
  <c r="D760" i="19"/>
  <c r="D455" i="19"/>
  <c r="C676" i="19"/>
  <c r="C797" i="19"/>
  <c r="F797" i="19" s="1"/>
  <c r="G797" i="19" s="1"/>
  <c r="C803" i="19"/>
  <c r="F803" i="19" s="1"/>
  <c r="G803" i="19" s="1"/>
  <c r="D460" i="19"/>
  <c r="D668" i="19"/>
  <c r="D600" i="19"/>
  <c r="C619" i="19"/>
  <c r="C705" i="19"/>
  <c r="C663" i="19"/>
  <c r="D480" i="19"/>
  <c r="D530" i="19"/>
  <c r="C462" i="19"/>
  <c r="C659" i="19"/>
  <c r="C816" i="19"/>
  <c r="F816" i="19" s="1"/>
  <c r="G816" i="19" s="1"/>
  <c r="D802" i="19"/>
  <c r="D541" i="19"/>
  <c r="D506" i="19"/>
  <c r="C796" i="19"/>
  <c r="F796" i="19" s="1"/>
  <c r="G796" i="19" s="1"/>
  <c r="C822" i="19"/>
  <c r="F822" i="19" s="1"/>
  <c r="G822" i="19" s="1"/>
  <c r="D593" i="19"/>
  <c r="C509" i="19"/>
  <c r="C720" i="19"/>
  <c r="D564" i="19"/>
  <c r="C633" i="19"/>
  <c r="D449" i="19"/>
  <c r="C848" i="19"/>
  <c r="F848" i="19" s="1"/>
  <c r="G848" i="19" s="1"/>
  <c r="D482" i="19"/>
  <c r="D599" i="19"/>
  <c r="D818" i="19"/>
  <c r="D794" i="19"/>
  <c r="D517" i="19"/>
  <c r="D737" i="19"/>
  <c r="D806" i="19"/>
  <c r="C449" i="19"/>
  <c r="D590" i="19"/>
  <c r="D438" i="19"/>
  <c r="C508" i="19"/>
  <c r="D475" i="19"/>
  <c r="C636" i="19"/>
  <c r="D842" i="19"/>
  <c r="D820" i="19"/>
  <c r="D471" i="19"/>
  <c r="C606" i="19"/>
  <c r="D620" i="19"/>
  <c r="C834" i="19"/>
  <c r="F834" i="19" s="1"/>
  <c r="G834" i="19" s="1"/>
  <c r="D763" i="19"/>
  <c r="D613" i="19"/>
  <c r="C653" i="19"/>
  <c r="D467" i="19"/>
  <c r="D838" i="19"/>
  <c r="D473" i="19"/>
  <c r="C807" i="19"/>
  <c r="F807" i="19" s="1"/>
  <c r="G807" i="19" s="1"/>
  <c r="C437" i="19"/>
  <c r="D443" i="19"/>
  <c r="D701" i="19"/>
  <c r="D771" i="19"/>
  <c r="C517" i="19"/>
  <c r="C518" i="19"/>
  <c r="D575" i="19"/>
  <c r="D630" i="19"/>
  <c r="C756" i="19"/>
  <c r="F756" i="19" s="1"/>
  <c r="G756" i="19" s="1"/>
  <c r="C784" i="19"/>
  <c r="F784" i="19" s="1"/>
  <c r="G784" i="19" s="1"/>
  <c r="D621" i="19"/>
  <c r="D452" i="19"/>
  <c r="C714" i="19"/>
  <c r="C821" i="19"/>
  <c r="F821" i="19" s="1"/>
  <c r="G821" i="19" s="1"/>
  <c r="C713" i="19"/>
  <c r="D837" i="19"/>
  <c r="C811" i="19"/>
  <c r="F811" i="19" s="1"/>
  <c r="G811" i="19" s="1"/>
  <c r="C794" i="19"/>
  <c r="F794" i="19" s="1"/>
  <c r="G794" i="19" s="1"/>
  <c r="C708" i="19"/>
  <c r="D793" i="19"/>
  <c r="C835" i="19"/>
  <c r="F835" i="19" s="1"/>
  <c r="G835" i="19" s="1"/>
  <c r="D665" i="19"/>
  <c r="C576" i="19"/>
  <c r="D509" i="19"/>
  <c r="D642" i="19"/>
  <c r="C552" i="19"/>
  <c r="C817" i="19"/>
  <c r="F817" i="19" s="1"/>
  <c r="G817" i="19" s="1"/>
  <c r="D436" i="19"/>
  <c r="C582" i="19"/>
  <c r="C486" i="19"/>
  <c r="D567" i="19"/>
  <c r="D748" i="19"/>
  <c r="C648" i="19"/>
  <c r="D607" i="19"/>
  <c r="C683" i="19"/>
  <c r="D659" i="19"/>
  <c r="D444" i="19"/>
  <c r="D693" i="19"/>
  <c r="C625" i="19"/>
  <c r="D554" i="19"/>
  <c r="D491" i="19"/>
  <c r="D573" i="19"/>
  <c r="C570" i="19"/>
  <c r="F570" i="19" s="1"/>
  <c r="G570" i="19" s="1"/>
  <c r="C607" i="19"/>
  <c r="D606" i="19"/>
  <c r="C642" i="19"/>
  <c r="D822" i="19"/>
  <c r="C522" i="19"/>
  <c r="D823" i="19"/>
  <c r="C614" i="19"/>
  <c r="C621" i="19"/>
  <c r="C470" i="19"/>
  <c r="F470" i="19" s="1"/>
  <c r="G470" i="19" s="1"/>
  <c r="D827" i="19"/>
  <c r="D648" i="19"/>
  <c r="C521" i="19"/>
  <c r="D634" i="19"/>
  <c r="D808" i="19"/>
  <c r="C461" i="19"/>
  <c r="D697" i="19"/>
  <c r="C774" i="19"/>
  <c r="F774" i="19" s="1"/>
  <c r="G774" i="19" s="1"/>
  <c r="C560" i="19"/>
  <c r="D821" i="19"/>
  <c r="C482" i="19"/>
  <c r="C439" i="19"/>
  <c r="C734" i="19"/>
  <c r="C626" i="19"/>
  <c r="D799" i="19"/>
  <c r="D810" i="19"/>
  <c r="D451" i="19"/>
  <c r="C649" i="19"/>
  <c r="C455" i="19"/>
  <c r="C693" i="19"/>
  <c r="D803" i="19"/>
  <c r="C744" i="19"/>
  <c r="F744" i="19" s="1"/>
  <c r="G744" i="19" s="1"/>
  <c r="D663" i="19"/>
  <c r="D598" i="19"/>
  <c r="D708" i="19"/>
  <c r="D784" i="19"/>
  <c r="D492" i="19"/>
  <c r="C853" i="19"/>
  <c r="F853" i="19" s="1"/>
  <c r="G853" i="19" s="1"/>
  <c r="C443" i="19"/>
  <c r="C581" i="19"/>
  <c r="C706" i="19"/>
  <c r="D513" i="19"/>
  <c r="C616" i="19"/>
  <c r="D754" i="19"/>
  <c r="D542" i="19"/>
  <c r="C496" i="19"/>
  <c r="D550" i="19"/>
  <c r="C554" i="19"/>
  <c r="C584" i="19"/>
  <c r="C750" i="19"/>
  <c r="F750" i="19" s="1"/>
  <c r="G750" i="19" s="1"/>
  <c r="C727" i="19"/>
  <c r="D660" i="19"/>
  <c r="C682" i="19"/>
  <c r="C610" i="19"/>
  <c r="D502" i="19"/>
  <c r="C561" i="19"/>
  <c r="D499" i="19"/>
  <c r="C526" i="19"/>
  <c r="C775" i="19"/>
  <c r="F775" i="19" s="1"/>
  <c r="G775" i="19" s="1"/>
  <c r="D552" i="19"/>
  <c r="C798" i="19"/>
  <c r="F798" i="19" s="1"/>
  <c r="G798" i="19" s="1"/>
  <c r="D611" i="19"/>
  <c r="C823" i="19"/>
  <c r="F823" i="19" s="1"/>
  <c r="G823" i="19" s="1"/>
  <c r="C661" i="19"/>
  <c r="C501" i="19"/>
  <c r="D800" i="19"/>
  <c r="D680" i="19"/>
  <c r="C457" i="19"/>
  <c r="F457" i="19" s="1"/>
  <c r="G457" i="19" s="1"/>
  <c r="D809" i="19"/>
  <c r="D643" i="19"/>
  <c r="C630" i="19"/>
  <c r="C843" i="19"/>
  <c r="F843" i="19" s="1"/>
  <c r="G843" i="19" s="1"/>
  <c r="C534" i="19"/>
  <c r="C758" i="19"/>
  <c r="F758" i="19" s="1"/>
  <c r="G758" i="19" s="1"/>
  <c r="C728" i="19"/>
  <c r="C761" i="19"/>
  <c r="F761" i="19" s="1"/>
  <c r="G761" i="19" s="1"/>
  <c r="C556" i="19"/>
  <c r="C519" i="19"/>
  <c r="C815" i="19"/>
  <c r="F815" i="19" s="1"/>
  <c r="G815" i="19" s="1"/>
  <c r="D474" i="19"/>
  <c r="C483" i="19"/>
  <c r="D706" i="19"/>
  <c r="D510" i="19"/>
  <c r="C476" i="19"/>
  <c r="D671" i="19"/>
  <c r="D758" i="19"/>
  <c r="C458" i="19"/>
  <c r="C739" i="19"/>
  <c r="F739" i="19" s="1"/>
  <c r="G739" i="19" s="1"/>
  <c r="C516" i="19"/>
  <c r="D829" i="19"/>
  <c r="C632" i="19"/>
  <c r="D744" i="19"/>
  <c r="C847" i="19"/>
  <c r="F847" i="19" s="1"/>
  <c r="G847" i="19" s="1"/>
  <c r="D715" i="19"/>
  <c r="D441" i="19"/>
  <c r="C841" i="19"/>
  <c r="F841" i="19" s="1"/>
  <c r="G841" i="19" s="1"/>
  <c r="C789" i="19"/>
  <c r="F789" i="19" s="1"/>
  <c r="G789" i="19" s="1"/>
  <c r="C512" i="19"/>
  <c r="C762" i="19"/>
  <c r="F762" i="19" s="1"/>
  <c r="G762" i="19" s="1"/>
  <c r="D563" i="19"/>
  <c r="D722" i="19"/>
  <c r="D795" i="19"/>
  <c r="C802" i="19"/>
  <c r="F802" i="19" s="1"/>
  <c r="G802" i="19" s="1"/>
  <c r="D639" i="19"/>
  <c r="D631" i="19"/>
  <c r="D638" i="19"/>
  <c r="C617" i="19"/>
  <c r="D777" i="19"/>
  <c r="C672" i="19"/>
  <c r="D767" i="19"/>
  <c r="D603" i="19"/>
  <c r="D572" i="19"/>
  <c r="D485" i="19"/>
  <c r="C657" i="19"/>
  <c r="D637" i="19"/>
  <c r="C504" i="19"/>
  <c r="C442" i="19"/>
  <c r="C493" i="19"/>
  <c r="D734" i="19"/>
  <c r="D677" i="19"/>
  <c r="D782" i="19"/>
  <c r="C645" i="19"/>
  <c r="D555" i="19"/>
  <c r="C597" i="19"/>
  <c r="D848" i="19"/>
  <c r="D469" i="19"/>
  <c r="D582" i="19"/>
  <c r="D608" i="19"/>
  <c r="C579" i="19"/>
  <c r="D595" i="19"/>
  <c r="D508" i="19"/>
  <c r="C575" i="19"/>
  <c r="F575" i="19" s="1"/>
  <c r="G575" i="19" s="1"/>
  <c r="C586" i="19"/>
  <c r="D850" i="19"/>
  <c r="C544" i="19"/>
  <c r="C583" i="19"/>
  <c r="C475" i="19"/>
  <c r="C726" i="19"/>
  <c r="D644" i="19"/>
  <c r="C814" i="19"/>
  <c r="F814" i="19" s="1"/>
  <c r="G814" i="19" s="1"/>
  <c r="D532" i="19"/>
  <c r="D796" i="19"/>
  <c r="C641" i="19"/>
  <c r="D493" i="19"/>
  <c r="D498" i="19"/>
  <c r="D826" i="19"/>
  <c r="C840" i="19"/>
  <c r="F840" i="19" s="1"/>
  <c r="G840" i="19" s="1"/>
  <c r="C790" i="19"/>
  <c r="F790" i="19" s="1"/>
  <c r="G790" i="19" s="1"/>
  <c r="C763" i="19"/>
  <c r="F763" i="19" s="1"/>
  <c r="G763" i="19" s="1"/>
  <c r="D571" i="19"/>
  <c r="C833" i="19"/>
  <c r="F833" i="19" s="1"/>
  <c r="G833" i="19" s="1"/>
  <c r="C495" i="19"/>
  <c r="D589" i="19"/>
  <c r="D854" i="19"/>
  <c r="C667" i="19"/>
  <c r="C569" i="19"/>
  <c r="C776" i="19"/>
  <c r="F776" i="19" s="1"/>
  <c r="G776" i="19" s="1"/>
  <c r="C609" i="19"/>
  <c r="C801" i="19"/>
  <c r="F801" i="19" s="1"/>
  <c r="G801" i="19" s="1"/>
  <c r="D846" i="19"/>
  <c r="D632" i="19"/>
  <c r="D786" i="19"/>
  <c r="D851" i="19"/>
  <c r="C529" i="19"/>
  <c r="D641" i="19"/>
  <c r="C806" i="19"/>
  <c r="F806" i="19" s="1"/>
  <c r="G806" i="19" s="1"/>
  <c r="C675" i="19"/>
  <c r="C573" i="19"/>
  <c r="F573" i="19" s="1"/>
  <c r="G573" i="19" s="1"/>
  <c r="D476" i="19"/>
  <c r="D549" i="19"/>
  <c r="D781" i="19"/>
  <c r="C809" i="19"/>
  <c r="F809" i="19" s="1"/>
  <c r="G809" i="19" s="1"/>
  <c r="D814" i="19"/>
  <c r="C500" i="19"/>
  <c r="D835" i="19"/>
  <c r="D791" i="19"/>
  <c r="C498" i="19"/>
  <c r="F498" i="19" s="1"/>
  <c r="G498" i="19" s="1"/>
  <c r="C467" i="19"/>
  <c r="D580" i="19"/>
  <c r="C453" i="19"/>
  <c r="C605" i="19"/>
  <c r="D717" i="19"/>
  <c r="D735" i="19"/>
  <c r="C810" i="19"/>
  <c r="F810" i="19" s="1"/>
  <c r="G810" i="19" s="1"/>
  <c r="C741" i="19"/>
  <c r="F741" i="19" s="1"/>
  <c r="G741" i="19" s="1"/>
  <c r="D686" i="19"/>
  <c r="C764" i="19"/>
  <c r="F764" i="19" s="1"/>
  <c r="G764" i="19" s="1"/>
  <c r="D547" i="19"/>
  <c r="C678" i="19"/>
  <c r="D483" i="19"/>
  <c r="C558" i="19"/>
  <c r="D676" i="19"/>
  <c r="D649" i="19"/>
  <c r="C551" i="19"/>
  <c r="C677" i="19"/>
  <c r="D610" i="19"/>
  <c r="D652" i="19"/>
  <c r="D618" i="19"/>
  <c r="C567" i="19"/>
  <c r="C618" i="19"/>
  <c r="C655" i="19"/>
  <c r="C689" i="19"/>
  <c r="D515" i="19"/>
  <c r="C640" i="19"/>
  <c r="C520" i="19"/>
  <c r="D646" i="19"/>
  <c r="C502" i="19"/>
  <c r="F502" i="19" s="1"/>
  <c r="G502" i="19" s="1"/>
  <c r="C786" i="19"/>
  <c r="F786" i="19" s="1"/>
  <c r="G786" i="19" s="1"/>
  <c r="C643" i="19"/>
  <c r="D521" i="19"/>
  <c r="C469" i="19"/>
  <c r="C838" i="19"/>
  <c r="F838" i="19" s="1"/>
  <c r="G838" i="19" s="1"/>
  <c r="D477" i="19"/>
  <c r="D768" i="19"/>
  <c r="D657" i="19"/>
  <c r="D790" i="19"/>
  <c r="C718" i="19"/>
  <c r="C539" i="19"/>
  <c r="D487" i="19"/>
  <c r="D462" i="19"/>
  <c r="C692" i="19"/>
  <c r="C704" i="19"/>
  <c r="D528" i="19"/>
  <c r="C603" i="19"/>
  <c r="D633" i="19"/>
  <c r="C785" i="19"/>
  <c r="F785" i="19" s="1"/>
  <c r="G785" i="19" s="1"/>
  <c r="D700" i="19"/>
  <c r="D535" i="19"/>
  <c r="D705" i="19"/>
  <c r="C535" i="19"/>
  <c r="C788" i="19"/>
  <c r="F788" i="19" s="1"/>
  <c r="G788" i="19" s="1"/>
  <c r="D623" i="19"/>
  <c r="D576" i="19"/>
  <c r="C767" i="19"/>
  <c r="F767" i="19" s="1"/>
  <c r="G767" i="19" s="1"/>
  <c r="C650" i="19"/>
  <c r="D845" i="19"/>
  <c r="C715" i="19"/>
  <c r="D544" i="19"/>
  <c r="C716" i="19"/>
  <c r="C450" i="19"/>
  <c r="C779" i="19"/>
  <c r="F779" i="19" s="1"/>
  <c r="G779" i="19" s="1"/>
  <c r="C559" i="19"/>
  <c r="D494" i="19"/>
  <c r="C696" i="19"/>
  <c r="D516" i="19"/>
  <c r="D819" i="19"/>
  <c r="C697" i="19"/>
  <c r="C846" i="19"/>
  <c r="F846" i="19" s="1"/>
  <c r="G846" i="19" s="1"/>
  <c r="C754" i="19"/>
  <c r="F754" i="19" s="1"/>
  <c r="G754" i="19" s="1"/>
  <c r="C666" i="19"/>
  <c r="D465" i="19"/>
  <c r="D496" i="19"/>
  <c r="C494" i="19"/>
  <c r="C778" i="19"/>
  <c r="F778" i="19" s="1"/>
  <c r="G778" i="19" s="1"/>
  <c r="D537" i="19"/>
  <c r="D832" i="19"/>
  <c r="C572" i="19"/>
  <c r="C710" i="19"/>
  <c r="C818" i="19"/>
  <c r="F818" i="19" s="1"/>
  <c r="G818" i="19" s="1"/>
  <c r="D495" i="19"/>
  <c r="C503" i="19"/>
  <c r="C780" i="19"/>
  <c r="F780" i="19" s="1"/>
  <c r="G780" i="19" s="1"/>
  <c r="C585" i="19"/>
  <c r="D765" i="19"/>
  <c r="C805" i="19"/>
  <c r="F805" i="19" s="1"/>
  <c r="G805" i="19" s="1"/>
  <c r="D798" i="19"/>
  <c r="D562" i="19"/>
  <c r="D545" i="19"/>
  <c r="C542" i="19"/>
  <c r="F542" i="19" s="1"/>
  <c r="G542" i="19" s="1"/>
  <c r="C826" i="19"/>
  <c r="F826" i="19" s="1"/>
  <c r="G826" i="19" s="1"/>
  <c r="C478" i="19"/>
  <c r="C456" i="19"/>
  <c r="D640" i="19"/>
  <c r="C507" i="19"/>
  <c r="C477" i="19"/>
  <c r="D692" i="19"/>
  <c r="D612" i="19"/>
  <c r="D656" i="19"/>
  <c r="D628" i="19"/>
  <c r="C555" i="19"/>
  <c r="D807" i="19"/>
  <c r="C547" i="19"/>
  <c r="F547" i="19" s="1"/>
  <c r="G547" i="19" s="1"/>
  <c r="C628" i="19"/>
  <c r="C492" i="19"/>
  <c r="F492" i="19" s="1"/>
  <c r="G492" i="19" s="1"/>
  <c r="D724" i="19"/>
  <c r="D731" i="19"/>
  <c r="C446" i="19"/>
  <c r="D507" i="19"/>
  <c r="D624" i="19"/>
  <c r="C747" i="19"/>
  <c r="F747" i="19" s="1"/>
  <c r="G747" i="19" s="1"/>
  <c r="C751" i="19"/>
  <c r="F751" i="19" s="1"/>
  <c r="G751" i="19" s="1"/>
  <c r="D551" i="19"/>
  <c r="C783" i="19"/>
  <c r="F783" i="19" s="1"/>
  <c r="G783" i="19" s="1"/>
  <c r="D601" i="19"/>
  <c r="D486" i="19"/>
  <c r="D518" i="19"/>
  <c r="C635" i="19"/>
  <c r="D484" i="19"/>
  <c r="C438" i="19"/>
  <c r="D678" i="19"/>
  <c r="D559" i="19"/>
  <c r="C548" i="19"/>
  <c r="D565" i="19"/>
  <c r="C660" i="19"/>
  <c r="D454" i="19"/>
  <c r="C812" i="19"/>
  <c r="F812" i="19" s="1"/>
  <c r="G812" i="19" s="1"/>
  <c r="D481" i="19"/>
  <c r="D839" i="19"/>
  <c r="C782" i="19"/>
  <c r="F782" i="19" s="1"/>
  <c r="G782" i="19" s="1"/>
  <c r="D843" i="19"/>
  <c r="D778" i="19"/>
  <c r="D773" i="19"/>
  <c r="C719" i="19"/>
  <c r="F719" i="19" s="1"/>
  <c r="G719" i="19" s="1"/>
  <c r="C690" i="19"/>
  <c r="F690" i="19" s="1"/>
  <c r="G690" i="19" s="1"/>
  <c r="C598" i="19"/>
  <c r="C620" i="19"/>
  <c r="C615" i="19"/>
  <c r="F615" i="19" s="1"/>
  <c r="G615" i="19" s="1"/>
  <c r="C724" i="19"/>
  <c r="C673" i="19"/>
  <c r="D525" i="19"/>
  <c r="C669" i="19"/>
  <c r="C725" i="19"/>
  <c r="F725" i="19" s="1"/>
  <c r="G725" i="19" s="1"/>
  <c r="C699" i="19"/>
  <c r="D504" i="19"/>
  <c r="D740" i="19"/>
  <c r="D497" i="19"/>
  <c r="D581" i="19"/>
  <c r="D450" i="19"/>
  <c r="D539" i="19"/>
  <c r="C546" i="19"/>
  <c r="C773" i="19"/>
  <c r="F773" i="19" s="1"/>
  <c r="G773" i="19" s="1"/>
  <c r="D785" i="19"/>
  <c r="D752" i="19"/>
  <c r="C760" i="19"/>
  <c r="F760" i="19" s="1"/>
  <c r="G760" i="19" s="1"/>
  <c r="D524" i="19"/>
  <c r="C829" i="19"/>
  <c r="F829" i="19" s="1"/>
  <c r="G829" i="19" s="1"/>
  <c r="D566" i="19"/>
  <c r="C487" i="19"/>
  <c r="C844" i="19"/>
  <c r="F844" i="19" s="1"/>
  <c r="G844" i="19" s="1"/>
  <c r="D520" i="19"/>
  <c r="D742" i="19"/>
  <c r="C769" i="19"/>
  <c r="F769" i="19" s="1"/>
  <c r="G769" i="19" s="1"/>
  <c r="D629" i="19"/>
  <c r="C612" i="19"/>
  <c r="D622" i="19"/>
  <c r="D597" i="19"/>
  <c r="C658" i="19"/>
  <c r="D519" i="19"/>
  <c r="D569" i="19"/>
  <c r="C707" i="19"/>
  <c r="C505" i="19"/>
  <c r="D738" i="19"/>
  <c r="E435" i="19"/>
  <c r="D681" i="19"/>
  <c r="C527" i="19"/>
  <c r="D511" i="19"/>
  <c r="D523" i="19"/>
  <c r="C627" i="19"/>
  <c r="D769" i="19"/>
  <c r="C613" i="19"/>
  <c r="C479" i="19"/>
  <c r="F479" i="19" s="1"/>
  <c r="G479" i="19" s="1"/>
  <c r="C730" i="19"/>
  <c r="D669" i="19"/>
  <c r="D716" i="19"/>
  <c r="C757" i="19"/>
  <c r="F757" i="19" s="1"/>
  <c r="G757" i="19" s="1"/>
  <c r="C679" i="19"/>
  <c r="C639" i="19"/>
  <c r="D741" i="19"/>
  <c r="C656" i="19"/>
  <c r="D645" i="19"/>
  <c r="D728" i="19"/>
  <c r="D852" i="19"/>
  <c r="C484" i="19"/>
  <c r="C497" i="19"/>
  <c r="F497" i="19" s="1"/>
  <c r="G497" i="19" s="1"/>
  <c r="D762" i="19"/>
  <c r="C777" i="19"/>
  <c r="F777" i="19" s="1"/>
  <c r="G777" i="19" s="1"/>
  <c r="D488" i="19"/>
  <c r="D688" i="19"/>
  <c r="C832" i="19"/>
  <c r="F832" i="19" s="1"/>
  <c r="G832" i="19" s="1"/>
  <c r="D730" i="19"/>
  <c r="D439" i="19"/>
  <c r="C564" i="19"/>
  <c r="C624" i="19"/>
  <c r="C485" i="19"/>
  <c r="D522" i="19"/>
  <c r="D739" i="19"/>
  <c r="C532" i="19"/>
  <c r="D556" i="19"/>
  <c r="D578" i="19"/>
  <c r="D792" i="19"/>
  <c r="D672" i="19"/>
  <c r="D709" i="19"/>
  <c r="C592" i="19"/>
  <c r="F592" i="19" s="1"/>
  <c r="G592" i="19" s="1"/>
  <c r="C825" i="19"/>
  <c r="F825" i="19" s="1"/>
  <c r="G825" i="19" s="1"/>
  <c r="C523" i="19"/>
  <c r="D764" i="19"/>
  <c r="D729" i="19"/>
  <c r="D626" i="19"/>
  <c r="D558" i="19"/>
  <c r="C787" i="19"/>
  <c r="F787" i="19" s="1"/>
  <c r="G787" i="19" s="1"/>
  <c r="C687" i="19"/>
  <c r="F687" i="19" s="1"/>
  <c r="G687" i="19" s="1"/>
  <c r="C587" i="19"/>
  <c r="C800" i="19"/>
  <c r="F800" i="19" s="1"/>
  <c r="G800" i="19" s="1"/>
  <c r="C611" i="19"/>
  <c r="C654" i="19"/>
  <c r="F654" i="19" s="1"/>
  <c r="G654" i="19" s="1"/>
  <c r="D605" i="19"/>
  <c r="D661" i="19"/>
  <c r="D766" i="19"/>
  <c r="D602" i="19"/>
  <c r="C770" i="19"/>
  <c r="F770" i="19" s="1"/>
  <c r="G770" i="19" s="1"/>
  <c r="D531" i="19"/>
  <c r="C688" i="19"/>
  <c r="C538" i="19"/>
  <c r="D783" i="19"/>
  <c r="C731" i="19"/>
  <c r="C799" i="19"/>
  <c r="F799" i="19" s="1"/>
  <c r="G799" i="19" s="1"/>
  <c r="C472" i="19"/>
  <c r="F472" i="19" s="1"/>
  <c r="G472" i="19" s="1"/>
  <c r="C694" i="19"/>
  <c r="D707" i="19"/>
  <c r="D666" i="19"/>
  <c r="D442" i="19"/>
  <c r="C596" i="19"/>
  <c r="D447" i="19"/>
  <c r="C491" i="19"/>
  <c r="D804" i="19"/>
  <c r="D514" i="19"/>
  <c r="C488" i="19"/>
  <c r="C745" i="19"/>
  <c r="F745" i="19" s="1"/>
  <c r="G745" i="19" s="1"/>
  <c r="C748" i="19"/>
  <c r="F748" i="19" s="1"/>
  <c r="G748" i="19" s="1"/>
  <c r="D655" i="19"/>
  <c r="C836" i="19"/>
  <c r="F836" i="19" s="1"/>
  <c r="G836" i="19" s="1"/>
  <c r="D584" i="19"/>
  <c r="D699" i="19"/>
  <c r="C506" i="19"/>
  <c r="D596" i="19"/>
  <c r="C772" i="19"/>
  <c r="F772" i="19" s="1"/>
  <c r="G772" i="19" s="1"/>
  <c r="C729" i="19"/>
  <c r="F729" i="19" s="1"/>
  <c r="G729" i="19" s="1"/>
  <c r="D825" i="19"/>
  <c r="C562" i="19"/>
  <c r="D732" i="19"/>
  <c r="D841" i="19"/>
  <c r="C594" i="19"/>
  <c r="D533" i="19"/>
  <c r="D664" i="19"/>
  <c r="C608" i="19"/>
  <c r="C854" i="19"/>
  <c r="F854" i="19" s="1"/>
  <c r="G854" i="19" s="1"/>
  <c r="C765" i="19"/>
  <c r="F765" i="19" s="1"/>
  <c r="G765" i="19" s="1"/>
  <c r="D694" i="19"/>
  <c r="C837" i="19"/>
  <c r="F837" i="19" s="1"/>
  <c r="G837" i="19" s="1"/>
  <c r="D512" i="19"/>
  <c r="C644" i="19"/>
  <c r="F644" i="19" s="1"/>
  <c r="G644" i="19" s="1"/>
  <c r="C436" i="19"/>
  <c r="D853" i="19"/>
  <c r="D755" i="19"/>
  <c r="D779" i="19"/>
  <c r="C736" i="19"/>
  <c r="F736" i="19" s="1"/>
  <c r="G736" i="19" s="1"/>
  <c r="D464" i="19"/>
  <c r="C550" i="19"/>
  <c r="D670" i="19"/>
  <c r="C646" i="19"/>
  <c r="C830" i="19"/>
  <c r="F830" i="19" s="1"/>
  <c r="G830" i="19" s="1"/>
  <c r="D812" i="19"/>
  <c r="D500" i="19"/>
  <c r="C577" i="19"/>
  <c r="F577" i="19" s="1"/>
  <c r="G577" i="19" s="1"/>
  <c r="D448" i="19"/>
  <c r="D437" i="19"/>
  <c r="C588" i="19"/>
  <c r="D647" i="19"/>
  <c r="D586" i="19"/>
  <c r="C681" i="19"/>
  <c r="C755" i="19"/>
  <c r="F755" i="19" s="1"/>
  <c r="G755" i="19" s="1"/>
  <c r="D614" i="19"/>
  <c r="D847" i="19"/>
  <c r="C709" i="19"/>
  <c r="D749" i="19"/>
  <c r="D635" i="19"/>
  <c r="C852" i="19"/>
  <c r="F852" i="19" s="1"/>
  <c r="G852" i="19" s="1"/>
  <c r="D801" i="19"/>
  <c r="D591" i="19"/>
  <c r="C647" i="19"/>
  <c r="C444" i="19"/>
  <c r="F444" i="19" s="1"/>
  <c r="G444" i="19" s="1"/>
  <c r="D813" i="19"/>
  <c r="D583" i="19"/>
  <c r="C600" i="19"/>
  <c r="C793" i="19"/>
  <c r="F793" i="19" s="1"/>
  <c r="G793" i="19" s="1"/>
  <c r="D546" i="19"/>
  <c r="D585" i="19"/>
  <c r="C831" i="19"/>
  <c r="F831" i="19" s="1"/>
  <c r="G831" i="19" s="1"/>
  <c r="D723" i="19"/>
  <c r="C695" i="19"/>
  <c r="D574" i="19"/>
  <c r="D667" i="19"/>
  <c r="D627" i="19"/>
  <c r="C510" i="19"/>
  <c r="C489" i="19"/>
  <c r="C574" i="19"/>
  <c r="D689" i="19"/>
  <c r="D440" i="19"/>
  <c r="D727" i="19"/>
  <c r="C820" i="19"/>
  <c r="F820" i="19" s="1"/>
  <c r="G820" i="19" s="1"/>
  <c r="D828" i="19"/>
  <c r="D456" i="19"/>
  <c r="C824" i="19"/>
  <c r="F824" i="19" s="1"/>
  <c r="G824" i="19" s="1"/>
  <c r="C565" i="19"/>
  <c r="C468" i="19"/>
  <c r="F468" i="19" s="1"/>
  <c r="G468" i="19" s="1"/>
  <c r="C528" i="19"/>
  <c r="C839" i="19"/>
  <c r="F839" i="19" s="1"/>
  <c r="G839" i="19" s="1"/>
  <c r="C466" i="19"/>
  <c r="C851" i="19"/>
  <c r="F851" i="19" s="1"/>
  <c r="G851" i="19" s="1"/>
  <c r="D696" i="19"/>
  <c r="C638" i="19"/>
  <c r="F638" i="19" s="1"/>
  <c r="G638" i="19" s="1"/>
  <c r="C463" i="19"/>
  <c r="F463" i="19" s="1"/>
  <c r="G463" i="19" s="1"/>
  <c r="C712" i="19"/>
  <c r="F712" i="19" s="1"/>
  <c r="G712" i="19" s="1"/>
  <c r="D658" i="19"/>
  <c r="D691" i="19"/>
  <c r="D840" i="19"/>
  <c r="C849" i="19"/>
  <c r="F849" i="19" s="1"/>
  <c r="G849" i="19" s="1"/>
  <c r="D683" i="19"/>
  <c r="D834" i="19"/>
  <c r="D568" i="19"/>
  <c r="C845" i="19"/>
  <c r="F845" i="19" s="1"/>
  <c r="G845" i="19" s="1"/>
  <c r="C540" i="19"/>
  <c r="D619" i="19"/>
  <c r="C568" i="19"/>
  <c r="D836" i="19"/>
  <c r="D538" i="19"/>
  <c r="D587" i="19"/>
  <c r="C752" i="19"/>
  <c r="F752" i="19" s="1"/>
  <c r="G752" i="19" s="1"/>
  <c r="D466" i="19"/>
  <c r="D849" i="19"/>
  <c r="D787" i="19"/>
  <c r="D695" i="19"/>
  <c r="C622" i="19"/>
  <c r="C591" i="19"/>
  <c r="E98" i="18"/>
  <c r="E99" i="18"/>
  <c r="E100" i="18"/>
  <c r="E97" i="18"/>
  <c r="G6" i="20"/>
  <c r="H6" i="20" s="1"/>
  <c r="F7" i="20"/>
  <c r="F503" i="19" l="1"/>
  <c r="G503" i="19" s="1"/>
  <c r="F482" i="19"/>
  <c r="G482" i="19" s="1"/>
  <c r="F621" i="19"/>
  <c r="G621" i="19" s="1"/>
  <c r="F650" i="19"/>
  <c r="G650" i="19" s="1"/>
  <c r="F616" i="19"/>
  <c r="G616" i="19" s="1"/>
  <c r="G12" i="17"/>
  <c r="M15" i="25"/>
  <c r="L16" i="25"/>
  <c r="F453" i="19"/>
  <c r="G453" i="19" s="1"/>
  <c r="E223" i="18"/>
  <c r="F223" i="18" s="1"/>
  <c r="F527" i="19"/>
  <c r="G527" i="19" s="1"/>
  <c r="F591" i="19"/>
  <c r="G591" i="19" s="1"/>
  <c r="F536" i="19"/>
  <c r="G536" i="19" s="1"/>
  <c r="F529" i="19"/>
  <c r="G529" i="19" s="1"/>
  <c r="F642" i="19"/>
  <c r="G642" i="19" s="1"/>
  <c r="F628" i="19"/>
  <c r="G628" i="19" s="1"/>
  <c r="F528" i="19"/>
  <c r="G528" i="19" s="1"/>
  <c r="F550" i="19"/>
  <c r="G550" i="19" s="1"/>
  <c r="F587" i="19"/>
  <c r="G587" i="19" s="1"/>
  <c r="F657" i="19"/>
  <c r="G657" i="19" s="1"/>
  <c r="F653" i="19"/>
  <c r="G653" i="19" s="1"/>
  <c r="F128" i="18"/>
  <c r="G11" i="17"/>
  <c r="F565" i="19"/>
  <c r="G565" i="19" s="1"/>
  <c r="F491" i="19"/>
  <c r="G491" i="19" s="1"/>
  <c r="F603" i="19"/>
  <c r="G603" i="19" s="1"/>
  <c r="F461" i="19"/>
  <c r="G461" i="19" s="1"/>
  <c r="D34" i="17"/>
  <c r="F688" i="19"/>
  <c r="G688" i="19" s="1"/>
  <c r="F488" i="19"/>
  <c r="G488" i="19" s="1"/>
  <c r="F523" i="19"/>
  <c r="G523" i="19" s="1"/>
  <c r="F532" i="19"/>
  <c r="G532" i="19" s="1"/>
  <c r="F699" i="19"/>
  <c r="G699" i="19" s="1"/>
  <c r="F598" i="19"/>
  <c r="G598" i="19" s="1"/>
  <c r="F477" i="19"/>
  <c r="G477" i="19" s="1"/>
  <c r="F617" i="19"/>
  <c r="G617" i="19" s="1"/>
  <c r="F632" i="19"/>
  <c r="G632" i="19" s="1"/>
  <c r="F560" i="19"/>
  <c r="G560" i="19" s="1"/>
  <c r="F582" i="19"/>
  <c r="G582" i="19" s="1"/>
  <c r="F714" i="19"/>
  <c r="G714" i="19" s="1"/>
  <c r="F553" i="19"/>
  <c r="G553" i="19" s="1"/>
  <c r="F660" i="19"/>
  <c r="G660" i="19" s="1"/>
  <c r="F538" i="19"/>
  <c r="G538" i="19" s="1"/>
  <c r="F484" i="19"/>
  <c r="G484" i="19" s="1"/>
  <c r="F715" i="19"/>
  <c r="G715" i="19" s="1"/>
  <c r="F682" i="19"/>
  <c r="G682" i="19" s="1"/>
  <c r="F455" i="19"/>
  <c r="G455" i="19" s="1"/>
  <c r="F611" i="19"/>
  <c r="G611" i="19" s="1"/>
  <c r="F620" i="19"/>
  <c r="G620" i="19" s="1"/>
  <c r="F646" i="19"/>
  <c r="G646" i="19" s="1"/>
  <c r="F438" i="19"/>
  <c r="G438" i="19" s="1"/>
  <c r="F469" i="19"/>
  <c r="G469" i="19" s="1"/>
  <c r="F543" i="19"/>
  <c r="G543" i="19" s="1"/>
  <c r="F594" i="19"/>
  <c r="G594" i="19" s="1"/>
  <c r="F656" i="19"/>
  <c r="G656" i="19" s="1"/>
  <c r="F718" i="19"/>
  <c r="G718" i="19" s="1"/>
  <c r="F643" i="19"/>
  <c r="G643" i="19" s="1"/>
  <c r="F534" i="19"/>
  <c r="G534" i="19" s="1"/>
  <c r="F501" i="19"/>
  <c r="G501" i="19" s="1"/>
  <c r="E245" i="18"/>
  <c r="F24" i="17" s="1"/>
  <c r="F618" i="19"/>
  <c r="G618" i="19" s="1"/>
  <c r="F554" i="19"/>
  <c r="G554" i="19" s="1"/>
  <c r="F668" i="19"/>
  <c r="G668" i="19" s="1"/>
  <c r="F489" i="19"/>
  <c r="G489" i="19" s="1"/>
  <c r="F478" i="19"/>
  <c r="G478" i="19" s="1"/>
  <c r="F731" i="19"/>
  <c r="G731" i="19" s="1"/>
  <c r="F639" i="19"/>
  <c r="G639" i="19" s="1"/>
  <c r="F505" i="19"/>
  <c r="G505" i="19" s="1"/>
  <c r="F446" i="19"/>
  <c r="G446" i="19" s="1"/>
  <c r="G5" i="17"/>
  <c r="G6" i="17"/>
  <c r="G7" i="17"/>
  <c r="G4" i="17"/>
  <c r="F608" i="19"/>
  <c r="G608" i="19" s="1"/>
  <c r="F692" i="19"/>
  <c r="G692" i="19" s="1"/>
  <c r="F520" i="19"/>
  <c r="G520" i="19" s="1"/>
  <c r="F678" i="19"/>
  <c r="G678" i="19" s="1"/>
  <c r="F605" i="19"/>
  <c r="G605" i="19" s="1"/>
  <c r="F672" i="19"/>
  <c r="G672" i="19" s="1"/>
  <c r="F634" i="19"/>
  <c r="G634" i="19" s="1"/>
  <c r="F568" i="19"/>
  <c r="G568" i="19" s="1"/>
  <c r="F600" i="19"/>
  <c r="G600" i="19" s="1"/>
  <c r="F696" i="19"/>
  <c r="G696" i="19" s="1"/>
  <c r="F486" i="19"/>
  <c r="G486" i="19" s="1"/>
  <c r="F658" i="19"/>
  <c r="G658" i="19" s="1"/>
  <c r="F677" i="19"/>
  <c r="G677" i="19" s="1"/>
  <c r="F667" i="19"/>
  <c r="G667" i="19" s="1"/>
  <c r="F676" i="19"/>
  <c r="G676" i="19" s="1"/>
  <c r="F530" i="19"/>
  <c r="G530" i="19" s="1"/>
  <c r="F665" i="19"/>
  <c r="G665" i="19" s="1"/>
  <c r="F629" i="19"/>
  <c r="G629" i="19" s="1"/>
  <c r="F588" i="19"/>
  <c r="G588" i="19" s="1"/>
  <c r="F709" i="19"/>
  <c r="G709" i="19" s="1"/>
  <c r="F694" i="19"/>
  <c r="G694" i="19" s="1"/>
  <c r="F546" i="19"/>
  <c r="G546" i="19" s="1"/>
  <c r="F507" i="19"/>
  <c r="G507" i="19" s="1"/>
  <c r="F526" i="19"/>
  <c r="G526" i="19" s="1"/>
  <c r="F607" i="19"/>
  <c r="G607" i="19" s="1"/>
  <c r="F674" i="19"/>
  <c r="G674" i="19" s="1"/>
  <c r="F441" i="19"/>
  <c r="G441" i="19" s="1"/>
  <c r="G8" i="17"/>
  <c r="F540" i="19"/>
  <c r="G540" i="19" s="1"/>
  <c r="F174" i="18"/>
  <c r="E436" i="19"/>
  <c r="E437" i="19" s="1"/>
  <c r="E438" i="19" s="1"/>
  <c r="E439" i="19" s="1"/>
  <c r="E440" i="19" s="1"/>
  <c r="E441" i="19" s="1"/>
  <c r="E442" i="19" s="1"/>
  <c r="E443" i="19" s="1"/>
  <c r="E444" i="19" s="1"/>
  <c r="E445" i="19" s="1"/>
  <c r="E446" i="19" s="1"/>
  <c r="E447" i="19" s="1"/>
  <c r="E448" i="19" s="1"/>
  <c r="E449" i="19" s="1"/>
  <c r="E450" i="19" s="1"/>
  <c r="E451" i="19" s="1"/>
  <c r="E452" i="19" s="1"/>
  <c r="E453" i="19" s="1"/>
  <c r="E454" i="19" s="1"/>
  <c r="E455" i="19" s="1"/>
  <c r="E456" i="19" s="1"/>
  <c r="E457" i="19" s="1"/>
  <c r="E458" i="19" s="1"/>
  <c r="E459" i="19" s="1"/>
  <c r="E460" i="19" s="1"/>
  <c r="E461" i="19" s="1"/>
  <c r="E462" i="19" s="1"/>
  <c r="E463" i="19" s="1"/>
  <c r="E464" i="19" s="1"/>
  <c r="E465" i="19" s="1"/>
  <c r="E466" i="19" s="1"/>
  <c r="E467" i="19" s="1"/>
  <c r="E468" i="19" s="1"/>
  <c r="E469" i="19" s="1"/>
  <c r="E470" i="19" s="1"/>
  <c r="E471" i="19" s="1"/>
  <c r="E472" i="19" s="1"/>
  <c r="E473" i="19" s="1"/>
  <c r="E474" i="19" s="1"/>
  <c r="E475" i="19" s="1"/>
  <c r="E476" i="19" s="1"/>
  <c r="E477" i="19" s="1"/>
  <c r="E478" i="19" s="1"/>
  <c r="E479" i="19" s="1"/>
  <c r="E480" i="19" s="1"/>
  <c r="E481" i="19" s="1"/>
  <c r="E482" i="19" s="1"/>
  <c r="E483" i="19" s="1"/>
  <c r="E484" i="19" s="1"/>
  <c r="E485" i="19" s="1"/>
  <c r="E486" i="19" s="1"/>
  <c r="E487" i="19" s="1"/>
  <c r="E488" i="19" s="1"/>
  <c r="E489" i="19" s="1"/>
  <c r="E490" i="19" s="1"/>
  <c r="E491" i="19" s="1"/>
  <c r="E492" i="19" s="1"/>
  <c r="E493" i="19" s="1"/>
  <c r="E494" i="19" s="1"/>
  <c r="E495" i="19" s="1"/>
  <c r="E496" i="19" s="1"/>
  <c r="E497" i="19" s="1"/>
  <c r="E498" i="19" s="1"/>
  <c r="E499" i="19" s="1"/>
  <c r="E500" i="19" s="1"/>
  <c r="E501" i="19" s="1"/>
  <c r="E502" i="19" s="1"/>
  <c r="E503" i="19" s="1"/>
  <c r="E504" i="19" s="1"/>
  <c r="E505" i="19" s="1"/>
  <c r="E506" i="19" s="1"/>
  <c r="E507" i="19" s="1"/>
  <c r="E508" i="19" s="1"/>
  <c r="E509" i="19" s="1"/>
  <c r="E510" i="19" s="1"/>
  <c r="E511" i="19" s="1"/>
  <c r="E512" i="19" s="1"/>
  <c r="E513" i="19" s="1"/>
  <c r="E514" i="19" s="1"/>
  <c r="E515" i="19" s="1"/>
  <c r="E516" i="19" s="1"/>
  <c r="E517" i="19" s="1"/>
  <c r="E518" i="19" s="1"/>
  <c r="E519" i="19" s="1"/>
  <c r="E520" i="19" s="1"/>
  <c r="E521" i="19" s="1"/>
  <c r="E522" i="19" s="1"/>
  <c r="E523" i="19" s="1"/>
  <c r="E524" i="19" s="1"/>
  <c r="E525" i="19" s="1"/>
  <c r="E526" i="19" s="1"/>
  <c r="E527" i="19" s="1"/>
  <c r="E528" i="19" s="1"/>
  <c r="E529" i="19" s="1"/>
  <c r="E530" i="19" s="1"/>
  <c r="E531" i="19" s="1"/>
  <c r="E532" i="19" s="1"/>
  <c r="E533" i="19" s="1"/>
  <c r="E534" i="19" s="1"/>
  <c r="E535" i="19" s="1"/>
  <c r="E536" i="19" s="1"/>
  <c r="E537" i="19" s="1"/>
  <c r="E538" i="19" s="1"/>
  <c r="E539" i="19" s="1"/>
  <c r="E540" i="19" s="1"/>
  <c r="E541" i="19" s="1"/>
  <c r="E542" i="19" s="1"/>
  <c r="E543" i="19" s="1"/>
  <c r="E544" i="19" s="1"/>
  <c r="E545" i="19" s="1"/>
  <c r="E546" i="19" s="1"/>
  <c r="E547" i="19" s="1"/>
  <c r="E548" i="19" s="1"/>
  <c r="E549" i="19" s="1"/>
  <c r="E550" i="19" s="1"/>
  <c r="E551" i="19" s="1"/>
  <c r="E552" i="19" s="1"/>
  <c r="E553" i="19" s="1"/>
  <c r="E554" i="19" s="1"/>
  <c r="E555" i="19" s="1"/>
  <c r="E556" i="19" s="1"/>
  <c r="E557" i="19" s="1"/>
  <c r="E558" i="19" s="1"/>
  <c r="E559" i="19" s="1"/>
  <c r="E560" i="19" s="1"/>
  <c r="E561" i="19" s="1"/>
  <c r="E562" i="19" s="1"/>
  <c r="E563" i="19" s="1"/>
  <c r="E564" i="19" s="1"/>
  <c r="E565" i="19" s="1"/>
  <c r="E566" i="19" s="1"/>
  <c r="E567" i="19" s="1"/>
  <c r="E568" i="19" s="1"/>
  <c r="E569" i="19" s="1"/>
  <c r="E570" i="19" s="1"/>
  <c r="E571" i="19" s="1"/>
  <c r="E572" i="19" s="1"/>
  <c r="E573" i="19" s="1"/>
  <c r="E574" i="19" s="1"/>
  <c r="E575" i="19" s="1"/>
  <c r="E576" i="19" s="1"/>
  <c r="E577" i="19" s="1"/>
  <c r="E578" i="19" s="1"/>
  <c r="E579" i="19" s="1"/>
  <c r="E580" i="19" s="1"/>
  <c r="E581" i="19" s="1"/>
  <c r="E582" i="19" s="1"/>
  <c r="E583" i="19" s="1"/>
  <c r="E584" i="19" s="1"/>
  <c r="E585" i="19" s="1"/>
  <c r="E586" i="19" s="1"/>
  <c r="E587" i="19" s="1"/>
  <c r="E588" i="19" s="1"/>
  <c r="E589" i="19" s="1"/>
  <c r="E590" i="19" s="1"/>
  <c r="E591" i="19" s="1"/>
  <c r="E592" i="19" s="1"/>
  <c r="E593" i="19" s="1"/>
  <c r="E594" i="19" s="1"/>
  <c r="E595" i="19" s="1"/>
  <c r="E596" i="19" s="1"/>
  <c r="E597" i="19" s="1"/>
  <c r="E598" i="19" s="1"/>
  <c r="E599" i="19" s="1"/>
  <c r="E600" i="19" s="1"/>
  <c r="E601" i="19" s="1"/>
  <c r="E602" i="19" s="1"/>
  <c r="E603" i="19" s="1"/>
  <c r="E604" i="19" s="1"/>
  <c r="E605" i="19" s="1"/>
  <c r="E606" i="19" s="1"/>
  <c r="E607" i="19" s="1"/>
  <c r="E608" i="19" s="1"/>
  <c r="E609" i="19" s="1"/>
  <c r="E610" i="19" s="1"/>
  <c r="E611" i="19" s="1"/>
  <c r="E612" i="19" s="1"/>
  <c r="E613" i="19" s="1"/>
  <c r="E614" i="19" s="1"/>
  <c r="E615" i="19" s="1"/>
  <c r="E616" i="19" s="1"/>
  <c r="E617" i="19" s="1"/>
  <c r="E618" i="19" s="1"/>
  <c r="E619" i="19" s="1"/>
  <c r="E620" i="19" s="1"/>
  <c r="E621" i="19" s="1"/>
  <c r="E622" i="19" s="1"/>
  <c r="E623" i="19" s="1"/>
  <c r="E624" i="19" s="1"/>
  <c r="E625" i="19" s="1"/>
  <c r="E626" i="19" s="1"/>
  <c r="E627" i="19" s="1"/>
  <c r="E628" i="19" s="1"/>
  <c r="E629" i="19" s="1"/>
  <c r="E630" i="19" s="1"/>
  <c r="E631" i="19" s="1"/>
  <c r="E632" i="19" s="1"/>
  <c r="E633" i="19" s="1"/>
  <c r="E634" i="19" s="1"/>
  <c r="E635" i="19" s="1"/>
  <c r="E636" i="19" s="1"/>
  <c r="E637" i="19" s="1"/>
  <c r="E638" i="19" s="1"/>
  <c r="E639" i="19" s="1"/>
  <c r="E640" i="19" s="1"/>
  <c r="E641" i="19" s="1"/>
  <c r="E642" i="19" s="1"/>
  <c r="E643" i="19" s="1"/>
  <c r="E644" i="19" s="1"/>
  <c r="E645" i="19" s="1"/>
  <c r="E646" i="19" s="1"/>
  <c r="E647" i="19" s="1"/>
  <c r="E648" i="19" s="1"/>
  <c r="E649" i="19" s="1"/>
  <c r="E650" i="19" s="1"/>
  <c r="E651" i="19" s="1"/>
  <c r="E652" i="19" s="1"/>
  <c r="E653" i="19" s="1"/>
  <c r="E654" i="19" s="1"/>
  <c r="E655" i="19" s="1"/>
  <c r="E656" i="19" s="1"/>
  <c r="E657" i="19" s="1"/>
  <c r="E658" i="19" s="1"/>
  <c r="E659" i="19" s="1"/>
  <c r="E660" i="19" s="1"/>
  <c r="E661" i="19" s="1"/>
  <c r="E662" i="19" s="1"/>
  <c r="E663" i="19" s="1"/>
  <c r="E664" i="19" s="1"/>
  <c r="E665" i="19" s="1"/>
  <c r="E666" i="19" s="1"/>
  <c r="E667" i="19" s="1"/>
  <c r="E668" i="19" s="1"/>
  <c r="E669" i="19" s="1"/>
  <c r="E670" i="19" s="1"/>
  <c r="E671" i="19" s="1"/>
  <c r="E672" i="19" s="1"/>
  <c r="E673" i="19" s="1"/>
  <c r="E674" i="19" s="1"/>
  <c r="E675" i="19" s="1"/>
  <c r="E676" i="19" s="1"/>
  <c r="E677" i="19" s="1"/>
  <c r="E678" i="19" s="1"/>
  <c r="E679" i="19" s="1"/>
  <c r="E680" i="19" s="1"/>
  <c r="E681" i="19" s="1"/>
  <c r="E682" i="19" s="1"/>
  <c r="E683" i="19" s="1"/>
  <c r="E684" i="19" s="1"/>
  <c r="E685" i="19" s="1"/>
  <c r="E686" i="19" s="1"/>
  <c r="E687" i="19" s="1"/>
  <c r="E688" i="19" s="1"/>
  <c r="E689" i="19" s="1"/>
  <c r="E690" i="19" s="1"/>
  <c r="E691" i="19" s="1"/>
  <c r="E692" i="19" s="1"/>
  <c r="E693" i="19" s="1"/>
  <c r="E694" i="19" s="1"/>
  <c r="E695" i="19" s="1"/>
  <c r="E696" i="19" s="1"/>
  <c r="E697" i="19" s="1"/>
  <c r="E698" i="19" s="1"/>
  <c r="E699" i="19" s="1"/>
  <c r="E700" i="19" s="1"/>
  <c r="E701" i="19" s="1"/>
  <c r="E702" i="19" s="1"/>
  <c r="E703" i="19" s="1"/>
  <c r="E704" i="19" s="1"/>
  <c r="E705" i="19" s="1"/>
  <c r="E706" i="19" s="1"/>
  <c r="E707" i="19" s="1"/>
  <c r="E708" i="19" s="1"/>
  <c r="E709" i="19" s="1"/>
  <c r="E710" i="19" s="1"/>
  <c r="E711" i="19" s="1"/>
  <c r="E712" i="19" s="1"/>
  <c r="E713" i="19" s="1"/>
  <c r="E714" i="19" s="1"/>
  <c r="E715" i="19" s="1"/>
  <c r="E716" i="19" s="1"/>
  <c r="E717" i="19" s="1"/>
  <c r="E718" i="19" s="1"/>
  <c r="E719" i="19" s="1"/>
  <c r="E720" i="19" s="1"/>
  <c r="E721" i="19" s="1"/>
  <c r="E722" i="19" s="1"/>
  <c r="E723" i="19" s="1"/>
  <c r="E724" i="19" s="1"/>
  <c r="E725" i="19" s="1"/>
  <c r="E726" i="19" s="1"/>
  <c r="E727" i="19" s="1"/>
  <c r="E728" i="19" s="1"/>
  <c r="E729" i="19" s="1"/>
  <c r="E730" i="19" s="1"/>
  <c r="E731" i="19" s="1"/>
  <c r="E732" i="19" s="1"/>
  <c r="E733" i="19" s="1"/>
  <c r="E734" i="19" s="1"/>
  <c r="E735" i="19" s="1"/>
  <c r="F635" i="19"/>
  <c r="G635" i="19" s="1"/>
  <c r="F572" i="19"/>
  <c r="G572" i="19" s="1"/>
  <c r="F655" i="19"/>
  <c r="G655" i="19" s="1"/>
  <c r="F475" i="19"/>
  <c r="G475" i="19" s="1"/>
  <c r="F579" i="19"/>
  <c r="G579" i="19" s="1"/>
  <c r="F516" i="19"/>
  <c r="G516" i="19" s="1"/>
  <c r="F483" i="19"/>
  <c r="G483" i="19" s="1"/>
  <c r="F584" i="19"/>
  <c r="G584" i="19" s="1"/>
  <c r="F706" i="19"/>
  <c r="G706" i="19" s="1"/>
  <c r="F683" i="19"/>
  <c r="G683" i="19" s="1"/>
  <c r="F636" i="19"/>
  <c r="G636" i="19" s="1"/>
  <c r="F511" i="19"/>
  <c r="G511" i="19" s="1"/>
  <c r="F711" i="19"/>
  <c r="G711" i="19" s="1"/>
  <c r="F557" i="19"/>
  <c r="G557" i="19" s="1"/>
  <c r="F733" i="19"/>
  <c r="G733" i="19" s="1"/>
  <c r="F599" i="19"/>
  <c r="G599" i="19" s="1"/>
  <c r="F717" i="19"/>
  <c r="G717" i="19" s="1"/>
  <c r="E176" i="18"/>
  <c r="F176" i="18" s="1"/>
  <c r="G13" i="17"/>
  <c r="E10" i="17"/>
  <c r="F95" i="18"/>
  <c r="G22" i="17"/>
  <c r="G19" i="17"/>
  <c r="E101" i="18"/>
  <c r="F14" i="17" s="1"/>
  <c r="H3" i="17"/>
  <c r="E129" i="18"/>
  <c r="E175" i="18"/>
  <c r="E96" i="18"/>
  <c r="E222" i="18"/>
  <c r="F574" i="19"/>
  <c r="G574" i="19" s="1"/>
  <c r="F647" i="19"/>
  <c r="G647" i="19" s="1"/>
  <c r="F485" i="19"/>
  <c r="G485" i="19" s="1"/>
  <c r="F613" i="19"/>
  <c r="G613" i="19" s="1"/>
  <c r="F612" i="19"/>
  <c r="G612" i="19" s="1"/>
  <c r="F555" i="19"/>
  <c r="G555" i="19" s="1"/>
  <c r="F456" i="19"/>
  <c r="G456" i="19" s="1"/>
  <c r="F450" i="19"/>
  <c r="G450" i="19" s="1"/>
  <c r="F495" i="19"/>
  <c r="G495" i="19" s="1"/>
  <c r="F583" i="19"/>
  <c r="G583" i="19" s="1"/>
  <c r="F661" i="19"/>
  <c r="G661" i="19" s="1"/>
  <c r="F561" i="19"/>
  <c r="G561" i="19" s="1"/>
  <c r="F581" i="19"/>
  <c r="G581" i="19" s="1"/>
  <c r="F626" i="19"/>
  <c r="G626" i="19" s="1"/>
  <c r="F614" i="19"/>
  <c r="G614" i="19" s="1"/>
  <c r="F552" i="19"/>
  <c r="G552" i="19" s="1"/>
  <c r="F720" i="19"/>
  <c r="G720" i="19" s="1"/>
  <c r="F604" i="19"/>
  <c r="G604" i="19" s="1"/>
  <c r="F680" i="19"/>
  <c r="G680" i="19" s="1"/>
  <c r="F670" i="19"/>
  <c r="G670" i="19" s="1"/>
  <c r="F460" i="19"/>
  <c r="G460" i="19" s="1"/>
  <c r="F735" i="19"/>
  <c r="G735" i="19" s="1"/>
  <c r="F701" i="19"/>
  <c r="G701" i="19" s="1"/>
  <c r="F513" i="19"/>
  <c r="G513" i="19" s="1"/>
  <c r="F452" i="19"/>
  <c r="G452" i="19" s="1"/>
  <c r="F100" i="18"/>
  <c r="F97" i="18"/>
  <c r="F98" i="18"/>
  <c r="F99" i="18"/>
  <c r="F708" i="19"/>
  <c r="G708" i="19" s="1"/>
  <c r="F562" i="19"/>
  <c r="G562" i="19" s="1"/>
  <c r="F624" i="19"/>
  <c r="G624" i="19" s="1"/>
  <c r="F673" i="19"/>
  <c r="G673" i="19" s="1"/>
  <c r="F585" i="19"/>
  <c r="G585" i="19" s="1"/>
  <c r="F697" i="19"/>
  <c r="G697" i="19" s="1"/>
  <c r="F716" i="19"/>
  <c r="G716" i="19" s="1"/>
  <c r="F567" i="19"/>
  <c r="G567" i="19" s="1"/>
  <c r="F558" i="19"/>
  <c r="G558" i="19" s="1"/>
  <c r="F675" i="19"/>
  <c r="G675" i="19" s="1"/>
  <c r="F641" i="19"/>
  <c r="G641" i="19" s="1"/>
  <c r="F544" i="19"/>
  <c r="G544" i="19" s="1"/>
  <c r="F458" i="19"/>
  <c r="G458" i="19" s="1"/>
  <c r="F630" i="19"/>
  <c r="G630" i="19" s="1"/>
  <c r="F443" i="19"/>
  <c r="G443" i="19" s="1"/>
  <c r="F734" i="19"/>
  <c r="G734" i="19" s="1"/>
  <c r="F648" i="19"/>
  <c r="G648" i="19" s="1"/>
  <c r="F437" i="19"/>
  <c r="G437" i="19" s="1"/>
  <c r="F508" i="19"/>
  <c r="G508" i="19" s="1"/>
  <c r="F509" i="19"/>
  <c r="G509" i="19" s="1"/>
  <c r="F659" i="19"/>
  <c r="G659" i="19" s="1"/>
  <c r="F474" i="19"/>
  <c r="G474" i="19" s="1"/>
  <c r="F651" i="19"/>
  <c r="G651" i="19" s="1"/>
  <c r="F480" i="19"/>
  <c r="G480" i="19" s="1"/>
  <c r="F454" i="19"/>
  <c r="G454" i="19" s="1"/>
  <c r="F549" i="19"/>
  <c r="G549" i="19" s="1"/>
  <c r="F459" i="19"/>
  <c r="G459" i="19" s="1"/>
  <c r="F471" i="19"/>
  <c r="G471" i="19" s="1"/>
  <c r="F703" i="19"/>
  <c r="G703" i="19" s="1"/>
  <c r="F593" i="19"/>
  <c r="G593" i="19" s="1"/>
  <c r="F590" i="19"/>
  <c r="G590" i="19" s="1"/>
  <c r="F531" i="19"/>
  <c r="G531" i="19" s="1"/>
  <c r="F698" i="19"/>
  <c r="G698" i="19" s="1"/>
  <c r="F595" i="19"/>
  <c r="G595" i="19" s="1"/>
  <c r="F541" i="19"/>
  <c r="G541" i="19" s="1"/>
  <c r="F131" i="18"/>
  <c r="F130" i="18"/>
  <c r="F619" i="19"/>
  <c r="G619" i="19" s="1"/>
  <c r="F700" i="19"/>
  <c r="G700" i="19" s="1"/>
  <c r="I2" i="17"/>
  <c r="G242" i="18"/>
  <c r="G94" i="18"/>
  <c r="G173" i="18"/>
  <c r="G127" i="18"/>
  <c r="G220" i="18"/>
  <c r="B8" i="20"/>
  <c r="C7" i="20"/>
  <c r="D7" i="20" s="1"/>
  <c r="F8" i="20"/>
  <c r="G7" i="20"/>
  <c r="H7" i="20" s="1"/>
  <c r="F510" i="19"/>
  <c r="G510" i="19" s="1"/>
  <c r="F681" i="19"/>
  <c r="G681" i="19" s="1"/>
  <c r="F596" i="19"/>
  <c r="G596" i="19" s="1"/>
  <c r="F564" i="19"/>
  <c r="G564" i="19" s="1"/>
  <c r="F679" i="19"/>
  <c r="G679" i="19" s="1"/>
  <c r="F627" i="19"/>
  <c r="G627" i="19" s="1"/>
  <c r="F707" i="19"/>
  <c r="G707" i="19" s="1"/>
  <c r="F724" i="19"/>
  <c r="G724" i="19" s="1"/>
  <c r="F548" i="19"/>
  <c r="G548" i="19" s="1"/>
  <c r="F535" i="19"/>
  <c r="G535" i="19" s="1"/>
  <c r="F704" i="19"/>
  <c r="G704" i="19" s="1"/>
  <c r="F500" i="19"/>
  <c r="G500" i="19" s="1"/>
  <c r="F609" i="19"/>
  <c r="G609" i="19" s="1"/>
  <c r="F493" i="19"/>
  <c r="G493" i="19" s="1"/>
  <c r="F519" i="19"/>
  <c r="G519" i="19" s="1"/>
  <c r="F610" i="19"/>
  <c r="G610" i="19" s="1"/>
  <c r="F496" i="19"/>
  <c r="G496" i="19" s="1"/>
  <c r="F693" i="19"/>
  <c r="G693" i="19" s="1"/>
  <c r="F439" i="19"/>
  <c r="G439" i="19" s="1"/>
  <c r="F522" i="19"/>
  <c r="G522" i="19" s="1"/>
  <c r="F462" i="19"/>
  <c r="G462" i="19" s="1"/>
  <c r="F578" i="19"/>
  <c r="G578" i="19" s="1"/>
  <c r="F685" i="19"/>
  <c r="G685" i="19" s="1"/>
  <c r="F447" i="19"/>
  <c r="G447" i="19" s="1"/>
  <c r="F524" i="19"/>
  <c r="G524" i="19" s="1"/>
  <c r="F732" i="19"/>
  <c r="G732" i="19" s="1"/>
  <c r="F490" i="19"/>
  <c r="G490" i="19" s="1"/>
  <c r="F571" i="19"/>
  <c r="G571" i="19" s="1"/>
  <c r="F589" i="19"/>
  <c r="G589" i="19" s="1"/>
  <c r="F662" i="19"/>
  <c r="G662" i="19" s="1"/>
  <c r="F722" i="19"/>
  <c r="G722" i="19" s="1"/>
  <c r="F465" i="19"/>
  <c r="G465" i="19" s="1"/>
  <c r="F702" i="19"/>
  <c r="G702" i="19" s="1"/>
  <c r="O7" i="20"/>
  <c r="P7" i="20" s="1"/>
  <c r="N8" i="20"/>
  <c r="U14" i="25"/>
  <c r="T14" i="25"/>
  <c r="F669" i="19"/>
  <c r="G669" i="19" s="1"/>
  <c r="F622" i="19"/>
  <c r="G622" i="19" s="1"/>
  <c r="F494" i="19"/>
  <c r="G494" i="19" s="1"/>
  <c r="F586" i="19"/>
  <c r="G586" i="19" s="1"/>
  <c r="F442" i="19"/>
  <c r="G442" i="19" s="1"/>
  <c r="F556" i="19"/>
  <c r="G556" i="19" s="1"/>
  <c r="F521" i="19"/>
  <c r="G521" i="19" s="1"/>
  <c r="F625" i="19"/>
  <c r="G625" i="19" s="1"/>
  <c r="F576" i="19"/>
  <c r="G576" i="19" s="1"/>
  <c r="F713" i="19"/>
  <c r="G713" i="19" s="1"/>
  <c r="F606" i="19"/>
  <c r="G606" i="19" s="1"/>
  <c r="F671" i="19"/>
  <c r="G671" i="19" s="1"/>
  <c r="F451" i="19"/>
  <c r="G451" i="19" s="1"/>
  <c r="F686" i="19"/>
  <c r="G686" i="19" s="1"/>
  <c r="F566" i="19"/>
  <c r="G566" i="19" s="1"/>
  <c r="N16" i="25"/>
  <c r="S15" i="25"/>
  <c r="F466" i="19"/>
  <c r="G466" i="19" s="1"/>
  <c r="E432" i="19"/>
  <c r="F432" i="19" s="1"/>
  <c r="AB118" i="18" s="1"/>
  <c r="F436" i="19"/>
  <c r="G436" i="19" s="1"/>
  <c r="F640" i="19"/>
  <c r="G640" i="19" s="1"/>
  <c r="F569" i="19"/>
  <c r="G569" i="19" s="1"/>
  <c r="F597" i="19"/>
  <c r="G597" i="19" s="1"/>
  <c r="F504" i="19"/>
  <c r="G504" i="19" s="1"/>
  <c r="F476" i="19"/>
  <c r="G476" i="19" s="1"/>
  <c r="F649" i="19"/>
  <c r="G649" i="19" s="1"/>
  <c r="F518" i="19"/>
  <c r="G518" i="19" s="1"/>
  <c r="F449" i="19"/>
  <c r="G449" i="19" s="1"/>
  <c r="F601" i="19"/>
  <c r="G601" i="19" s="1"/>
  <c r="F525" i="19"/>
  <c r="G525" i="19" s="1"/>
  <c r="F723" i="19"/>
  <c r="G723" i="19" s="1"/>
  <c r="F580" i="19"/>
  <c r="G580" i="19" s="1"/>
  <c r="F533" i="19"/>
  <c r="G533" i="19" s="1"/>
  <c r="F514" i="19"/>
  <c r="G514" i="19" s="1"/>
  <c r="F652" i="19"/>
  <c r="G652" i="19" s="1"/>
  <c r="F721" i="19"/>
  <c r="G721" i="19" s="1"/>
  <c r="E132" i="18"/>
  <c r="F20" i="17" s="1"/>
  <c r="F178" i="18"/>
  <c r="F179" i="18"/>
  <c r="F177" i="18"/>
  <c r="K7" i="20"/>
  <c r="L7" i="20" s="1"/>
  <c r="J8" i="20"/>
  <c r="F728" i="19"/>
  <c r="G728" i="19" s="1"/>
  <c r="F727" i="19"/>
  <c r="G727" i="19" s="1"/>
  <c r="F517" i="19"/>
  <c r="G517" i="19" s="1"/>
  <c r="F663" i="19"/>
  <c r="G663" i="19" s="1"/>
  <c r="F481" i="19"/>
  <c r="G481" i="19" s="1"/>
  <c r="F440" i="19"/>
  <c r="G440" i="19" s="1"/>
  <c r="F464" i="19"/>
  <c r="G464" i="19" s="1"/>
  <c r="F602" i="19"/>
  <c r="G602" i="19" s="1"/>
  <c r="F637" i="19"/>
  <c r="G637" i="19" s="1"/>
  <c r="F691" i="19"/>
  <c r="G691" i="19" s="1"/>
  <c r="F631" i="19"/>
  <c r="G631" i="19" s="1"/>
  <c r="F695" i="19"/>
  <c r="G695" i="19" s="1"/>
  <c r="F506" i="19"/>
  <c r="G506" i="19" s="1"/>
  <c r="F730" i="19"/>
  <c r="G730" i="19" s="1"/>
  <c r="F487" i="19"/>
  <c r="G487" i="19" s="1"/>
  <c r="F710" i="19"/>
  <c r="G710" i="19" s="1"/>
  <c r="F666" i="19"/>
  <c r="G666" i="19" s="1"/>
  <c r="F559" i="19"/>
  <c r="G559" i="19" s="1"/>
  <c r="F539" i="19"/>
  <c r="G539" i="19" s="1"/>
  <c r="F689" i="19"/>
  <c r="G689" i="19" s="1"/>
  <c r="F551" i="19"/>
  <c r="G551" i="19" s="1"/>
  <c r="F467" i="19"/>
  <c r="G467" i="19" s="1"/>
  <c r="F726" i="19"/>
  <c r="G726" i="19" s="1"/>
  <c r="F645" i="19"/>
  <c r="G645" i="19" s="1"/>
  <c r="F512" i="19"/>
  <c r="G512" i="19" s="1"/>
  <c r="F633" i="19"/>
  <c r="G633" i="19" s="1"/>
  <c r="F705" i="19"/>
  <c r="G705" i="19" s="1"/>
  <c r="F473" i="19"/>
  <c r="G473" i="19" s="1"/>
  <c r="F445" i="19"/>
  <c r="G445" i="19" s="1"/>
  <c r="F515" i="19"/>
  <c r="G515" i="19" s="1"/>
  <c r="F623" i="19"/>
  <c r="G623" i="19" s="1"/>
  <c r="F499" i="19"/>
  <c r="G499" i="19" s="1"/>
  <c r="F664" i="19"/>
  <c r="G664" i="19" s="1"/>
  <c r="F537" i="19"/>
  <c r="G537" i="19" s="1"/>
  <c r="F448" i="19"/>
  <c r="G448" i="19" s="1"/>
  <c r="F563" i="19"/>
  <c r="G563" i="19" s="1"/>
  <c r="F545" i="19"/>
  <c r="G545" i="19" s="1"/>
  <c r="F244" i="18"/>
  <c r="F243" i="18"/>
  <c r="H12" i="17" l="1"/>
  <c r="M16" i="25"/>
  <c r="L17" i="25"/>
  <c r="H11" i="17"/>
  <c r="I11" i="17" s="1"/>
  <c r="G178" i="18"/>
  <c r="H7" i="17"/>
  <c r="F132" i="18"/>
  <c r="G20" i="17" s="1"/>
  <c r="H5" i="17"/>
  <c r="H6" i="17"/>
  <c r="H4" i="17"/>
  <c r="H8" i="17"/>
  <c r="E180" i="18"/>
  <c r="F21" i="17" s="1"/>
  <c r="G221" i="18"/>
  <c r="G223" i="18" s="1"/>
  <c r="H19" i="17"/>
  <c r="H13" i="17"/>
  <c r="H22" i="17"/>
  <c r="G128" i="18"/>
  <c r="I3" i="17"/>
  <c r="G174" i="18"/>
  <c r="G95" i="18"/>
  <c r="F222" i="18"/>
  <c r="F96" i="18"/>
  <c r="F129" i="18"/>
  <c r="F175" i="18"/>
  <c r="B860" i="19"/>
  <c r="E736" i="19"/>
  <c r="E737" i="19" s="1"/>
  <c r="E738" i="19" s="1"/>
  <c r="E739" i="19" s="1"/>
  <c r="E740" i="19" s="1"/>
  <c r="E741" i="19" s="1"/>
  <c r="E742" i="19" s="1"/>
  <c r="E743" i="19" s="1"/>
  <c r="E744" i="19" s="1"/>
  <c r="E745" i="19" s="1"/>
  <c r="E746" i="19" s="1"/>
  <c r="E747" i="19" s="1"/>
  <c r="E748" i="19" s="1"/>
  <c r="E749" i="19" s="1"/>
  <c r="E750" i="19" s="1"/>
  <c r="E751" i="19" s="1"/>
  <c r="E752" i="19" s="1"/>
  <c r="E753" i="19" s="1"/>
  <c r="E754" i="19" s="1"/>
  <c r="E755" i="19" s="1"/>
  <c r="E756" i="19" s="1"/>
  <c r="E757" i="19" s="1"/>
  <c r="E758" i="19" s="1"/>
  <c r="E759" i="19" s="1"/>
  <c r="E760" i="19" s="1"/>
  <c r="E761" i="19" s="1"/>
  <c r="E762" i="19" s="1"/>
  <c r="E763" i="19" s="1"/>
  <c r="E764" i="19" s="1"/>
  <c r="E765" i="19" s="1"/>
  <c r="E766" i="19" s="1"/>
  <c r="E767" i="19" s="1"/>
  <c r="E768" i="19" s="1"/>
  <c r="E769" i="19" s="1"/>
  <c r="E770" i="19" s="1"/>
  <c r="E771" i="19" s="1"/>
  <c r="E772" i="19" s="1"/>
  <c r="E773" i="19" s="1"/>
  <c r="E774" i="19" s="1"/>
  <c r="E775" i="19" s="1"/>
  <c r="E776" i="19" s="1"/>
  <c r="E777" i="19" s="1"/>
  <c r="E778" i="19" s="1"/>
  <c r="E779" i="19" s="1"/>
  <c r="E780" i="19" s="1"/>
  <c r="E781" i="19" s="1"/>
  <c r="E782" i="19" s="1"/>
  <c r="E783" i="19" s="1"/>
  <c r="E784" i="19" s="1"/>
  <c r="E785" i="19" s="1"/>
  <c r="E786" i="19" s="1"/>
  <c r="E787" i="19" s="1"/>
  <c r="E788" i="19" s="1"/>
  <c r="E789" i="19" s="1"/>
  <c r="E790" i="19" s="1"/>
  <c r="E791" i="19" s="1"/>
  <c r="E792" i="19" s="1"/>
  <c r="E793" i="19" s="1"/>
  <c r="E794" i="19" s="1"/>
  <c r="E795" i="19" s="1"/>
  <c r="E796" i="19" s="1"/>
  <c r="E797" i="19" s="1"/>
  <c r="E798" i="19" s="1"/>
  <c r="E799" i="19" s="1"/>
  <c r="E800" i="19" s="1"/>
  <c r="E801" i="19" s="1"/>
  <c r="E802" i="19" s="1"/>
  <c r="E803" i="19" s="1"/>
  <c r="E804" i="19" s="1"/>
  <c r="E805" i="19" s="1"/>
  <c r="E806" i="19" s="1"/>
  <c r="E807" i="19" s="1"/>
  <c r="E808" i="19" s="1"/>
  <c r="E809" i="19" s="1"/>
  <c r="E810" i="19" s="1"/>
  <c r="E811" i="19" s="1"/>
  <c r="E812" i="19" s="1"/>
  <c r="E813" i="19" s="1"/>
  <c r="E814" i="19" s="1"/>
  <c r="E815" i="19" s="1"/>
  <c r="E816" i="19" s="1"/>
  <c r="E817" i="19" s="1"/>
  <c r="E818" i="19" s="1"/>
  <c r="E819" i="19" s="1"/>
  <c r="E820" i="19" s="1"/>
  <c r="E821" i="19" s="1"/>
  <c r="E822" i="19" s="1"/>
  <c r="E823" i="19" s="1"/>
  <c r="E824" i="19" s="1"/>
  <c r="E825" i="19" s="1"/>
  <c r="E826" i="19" s="1"/>
  <c r="E827" i="19" s="1"/>
  <c r="E828" i="19" s="1"/>
  <c r="E829" i="19" s="1"/>
  <c r="E830" i="19" s="1"/>
  <c r="E831" i="19" s="1"/>
  <c r="E832" i="19" s="1"/>
  <c r="E833" i="19" s="1"/>
  <c r="E834" i="19" s="1"/>
  <c r="E835" i="19" s="1"/>
  <c r="E836" i="19" s="1"/>
  <c r="E837" i="19" s="1"/>
  <c r="E838" i="19" s="1"/>
  <c r="E839" i="19" s="1"/>
  <c r="E840" i="19" s="1"/>
  <c r="E841" i="19" s="1"/>
  <c r="E842" i="19" s="1"/>
  <c r="E843" i="19" s="1"/>
  <c r="E844" i="19" s="1"/>
  <c r="E845" i="19" s="1"/>
  <c r="E846" i="19" s="1"/>
  <c r="E847" i="19" s="1"/>
  <c r="E848" i="19" s="1"/>
  <c r="E849" i="19" s="1"/>
  <c r="E850" i="19" s="1"/>
  <c r="E851" i="19" s="1"/>
  <c r="E852" i="19" s="1"/>
  <c r="E853" i="19" s="1"/>
  <c r="E854" i="19" s="1"/>
  <c r="E855" i="19" s="1"/>
  <c r="J9" i="20"/>
  <c r="K8" i="20"/>
  <c r="L8" i="20" s="1"/>
  <c r="G179" i="18"/>
  <c r="G177" i="18"/>
  <c r="G176" i="18"/>
  <c r="G8" i="20"/>
  <c r="H8" i="20" s="1"/>
  <c r="F9" i="20"/>
  <c r="G99" i="18"/>
  <c r="G98" i="18"/>
  <c r="G100" i="18"/>
  <c r="G97" i="18"/>
  <c r="F101" i="18"/>
  <c r="G14" i="17" s="1"/>
  <c r="AB123" i="18"/>
  <c r="Z125" i="18" s="1"/>
  <c r="G244" i="18"/>
  <c r="G243" i="18"/>
  <c r="C8" i="20"/>
  <c r="D8" i="20" s="1"/>
  <c r="B9" i="20"/>
  <c r="F180" i="18"/>
  <c r="G21" i="17" s="1"/>
  <c r="U15" i="25"/>
  <c r="T15" i="25"/>
  <c r="S16" i="25"/>
  <c r="N17" i="25"/>
  <c r="N9" i="20"/>
  <c r="O8" i="20"/>
  <c r="P8" i="20" s="1"/>
  <c r="J2" i="17"/>
  <c r="H94" i="18"/>
  <c r="H220" i="18"/>
  <c r="H173" i="18"/>
  <c r="H178" i="18" s="1"/>
  <c r="H242" i="18"/>
  <c r="H127" i="18"/>
  <c r="F245" i="18"/>
  <c r="G24" i="17" s="1"/>
  <c r="G131" i="18"/>
  <c r="G130" i="18"/>
  <c r="I12" i="17" l="1"/>
  <c r="M17" i="25"/>
  <c r="L18" i="25"/>
  <c r="G132" i="18"/>
  <c r="H20" i="17" s="1"/>
  <c r="G245" i="18"/>
  <c r="H24" i="17" s="1"/>
  <c r="I5" i="17"/>
  <c r="I4" i="17"/>
  <c r="I6" i="17"/>
  <c r="I8" i="17"/>
  <c r="I7" i="17"/>
  <c r="I13" i="17"/>
  <c r="H221" i="18"/>
  <c r="H223" i="18" s="1"/>
  <c r="J3" i="17"/>
  <c r="J11" i="17" s="1"/>
  <c r="I22" i="17"/>
  <c r="I19" i="17"/>
  <c r="H128" i="18"/>
  <c r="H95" i="18"/>
  <c r="H174" i="18"/>
  <c r="G129" i="18"/>
  <c r="G175" i="18"/>
  <c r="G222" i="18"/>
  <c r="G96" i="18"/>
  <c r="U16" i="25"/>
  <c r="T16" i="25"/>
  <c r="H131" i="18"/>
  <c r="H130" i="18"/>
  <c r="H244" i="18"/>
  <c r="H243" i="18"/>
  <c r="K2" i="17"/>
  <c r="I127" i="18"/>
  <c r="I173" i="18"/>
  <c r="I94" i="18"/>
  <c r="I242" i="18"/>
  <c r="I220" i="18"/>
  <c r="N18" i="25"/>
  <c r="S17" i="25"/>
  <c r="H179" i="18"/>
  <c r="H176" i="18"/>
  <c r="H177" i="18"/>
  <c r="F10" i="20"/>
  <c r="G9" i="20"/>
  <c r="H9" i="20" s="1"/>
  <c r="J10" i="20"/>
  <c r="K9" i="20"/>
  <c r="L9" i="20" s="1"/>
  <c r="B10" i="20"/>
  <c r="C9" i="20"/>
  <c r="D9" i="20" s="1"/>
  <c r="H100" i="18"/>
  <c r="H99" i="18"/>
  <c r="H97" i="18"/>
  <c r="H98" i="18"/>
  <c r="G180" i="18"/>
  <c r="H21" i="17" s="1"/>
  <c r="N10" i="20"/>
  <c r="O9" i="20"/>
  <c r="P9" i="20" s="1"/>
  <c r="G101" i="18"/>
  <c r="H14" i="17" s="1"/>
  <c r="D1262" i="19"/>
  <c r="C1103" i="19"/>
  <c r="F1103" i="19" s="1"/>
  <c r="G1103" i="19" s="1"/>
  <c r="D1117" i="19"/>
  <c r="D1283" i="19"/>
  <c r="D1022" i="19"/>
  <c r="C1109" i="19"/>
  <c r="F1109" i="19" s="1"/>
  <c r="G1109" i="19" s="1"/>
  <c r="D1128" i="19"/>
  <c r="D1217" i="19"/>
  <c r="D878" i="19"/>
  <c r="D881" i="19"/>
  <c r="D1108" i="19"/>
  <c r="D1141" i="19"/>
  <c r="D976" i="19"/>
  <c r="D1076" i="19"/>
  <c r="D1007" i="19"/>
  <c r="D944" i="19"/>
  <c r="C910" i="19"/>
  <c r="F910" i="19" s="1"/>
  <c r="G910" i="19" s="1"/>
  <c r="D996" i="19"/>
  <c r="D1155" i="19"/>
  <c r="C949" i="19"/>
  <c r="F949" i="19" s="1"/>
  <c r="G949" i="19" s="1"/>
  <c r="C1125" i="19"/>
  <c r="F1125" i="19" s="1"/>
  <c r="G1125" i="19" s="1"/>
  <c r="D1097" i="19"/>
  <c r="D1181" i="19"/>
  <c r="C906" i="19"/>
  <c r="F906" i="19" s="1"/>
  <c r="G906" i="19" s="1"/>
  <c r="C1093" i="19"/>
  <c r="F1093" i="19" s="1"/>
  <c r="G1093" i="19" s="1"/>
  <c r="D1139" i="19"/>
  <c r="D939" i="19"/>
  <c r="C1117" i="19"/>
  <c r="F1117" i="19" s="1"/>
  <c r="G1117" i="19" s="1"/>
  <c r="C919" i="19"/>
  <c r="F919" i="19" s="1"/>
  <c r="G919" i="19" s="1"/>
  <c r="D1255" i="19"/>
  <c r="C1135" i="19"/>
  <c r="F1135" i="19" s="1"/>
  <c r="G1135" i="19" s="1"/>
  <c r="C1119" i="19"/>
  <c r="F1119" i="19" s="1"/>
  <c r="G1119" i="19" s="1"/>
  <c r="C1089" i="19"/>
  <c r="F1089" i="19" s="1"/>
  <c r="G1089" i="19" s="1"/>
  <c r="D1245" i="19"/>
  <c r="C1085" i="19"/>
  <c r="F1085" i="19" s="1"/>
  <c r="G1085" i="19" s="1"/>
  <c r="D1277" i="19"/>
  <c r="D1143" i="19"/>
  <c r="D1273" i="19"/>
  <c r="D935" i="19"/>
  <c r="D1270" i="19"/>
  <c r="D1186" i="19"/>
  <c r="C1272" i="19"/>
  <c r="F1272" i="19" s="1"/>
  <c r="G1272" i="19" s="1"/>
  <c r="D1170" i="19"/>
  <c r="C1104" i="19"/>
  <c r="F1104" i="19" s="1"/>
  <c r="G1104" i="19" s="1"/>
  <c r="D1018" i="19"/>
  <c r="D1058" i="19"/>
  <c r="C873" i="19"/>
  <c r="F873" i="19" s="1"/>
  <c r="G873" i="19" s="1"/>
  <c r="C1063" i="19"/>
  <c r="F1063" i="19" s="1"/>
  <c r="G1063" i="19" s="1"/>
  <c r="C1068" i="19"/>
  <c r="F1068" i="19" s="1"/>
  <c r="G1068" i="19" s="1"/>
  <c r="D1038" i="19"/>
  <c r="C915" i="19"/>
  <c r="F915" i="19" s="1"/>
  <c r="G915" i="19" s="1"/>
  <c r="C1015" i="19"/>
  <c r="F1015" i="19" s="1"/>
  <c r="G1015" i="19" s="1"/>
  <c r="D1235" i="19"/>
  <c r="C1148" i="19"/>
  <c r="F1148" i="19" s="1"/>
  <c r="G1148" i="19" s="1"/>
  <c r="C1043" i="19"/>
  <c r="F1043" i="19" s="1"/>
  <c r="G1043" i="19" s="1"/>
  <c r="C1236" i="19"/>
  <c r="F1236" i="19" s="1"/>
  <c r="G1236" i="19" s="1"/>
  <c r="D1146" i="19"/>
  <c r="C1010" i="19"/>
  <c r="F1010" i="19" s="1"/>
  <c r="G1010" i="19" s="1"/>
  <c r="C1246" i="19"/>
  <c r="F1246" i="19" s="1"/>
  <c r="G1246" i="19" s="1"/>
  <c r="C902" i="19"/>
  <c r="F902" i="19" s="1"/>
  <c r="G902" i="19" s="1"/>
  <c r="C1136" i="19"/>
  <c r="F1136" i="19" s="1"/>
  <c r="G1136" i="19" s="1"/>
  <c r="D1137" i="19"/>
  <c r="D923" i="19"/>
  <c r="C940" i="19"/>
  <c r="F940" i="19" s="1"/>
  <c r="G940" i="19" s="1"/>
  <c r="C952" i="19"/>
  <c r="F952" i="19" s="1"/>
  <c r="G952" i="19" s="1"/>
  <c r="D1077" i="19"/>
  <c r="C1038" i="19"/>
  <c r="F1038" i="19" s="1"/>
  <c r="G1038" i="19" s="1"/>
  <c r="D1083" i="19"/>
  <c r="C1114" i="19"/>
  <c r="F1114" i="19" s="1"/>
  <c r="G1114" i="19" s="1"/>
  <c r="C1200" i="19"/>
  <c r="F1200" i="19" s="1"/>
  <c r="G1200" i="19" s="1"/>
  <c r="C1009" i="19"/>
  <c r="F1009" i="19" s="1"/>
  <c r="G1009" i="19" s="1"/>
  <c r="C909" i="19"/>
  <c r="F909" i="19" s="1"/>
  <c r="G909" i="19" s="1"/>
  <c r="C1095" i="19"/>
  <c r="F1095" i="19" s="1"/>
  <c r="G1095" i="19" s="1"/>
  <c r="C968" i="19"/>
  <c r="F968" i="19" s="1"/>
  <c r="G968" i="19" s="1"/>
  <c r="C942" i="19"/>
  <c r="F942" i="19" s="1"/>
  <c r="G942" i="19" s="1"/>
  <c r="C1046" i="19"/>
  <c r="F1046" i="19" s="1"/>
  <c r="G1046" i="19" s="1"/>
  <c r="C1161" i="19"/>
  <c r="F1161" i="19" s="1"/>
  <c r="G1161" i="19" s="1"/>
  <c r="D952" i="19"/>
  <c r="D1158" i="19"/>
  <c r="D906" i="19"/>
  <c r="D901" i="19"/>
  <c r="D959" i="19"/>
  <c r="D1238" i="19"/>
  <c r="D1136" i="19"/>
  <c r="D1099" i="19"/>
  <c r="C1189" i="19"/>
  <c r="F1189" i="19" s="1"/>
  <c r="G1189" i="19" s="1"/>
  <c r="D1046" i="19"/>
  <c r="D949" i="19"/>
  <c r="D934" i="19"/>
  <c r="D933" i="19"/>
  <c r="D1012" i="19"/>
  <c r="D1003" i="19"/>
  <c r="D1081" i="19"/>
  <c r="C959" i="19"/>
  <c r="F959" i="19" s="1"/>
  <c r="G959" i="19" s="1"/>
  <c r="C872" i="19"/>
  <c r="F872" i="19" s="1"/>
  <c r="G872" i="19" s="1"/>
  <c r="C1126" i="19"/>
  <c r="F1126" i="19" s="1"/>
  <c r="G1126" i="19" s="1"/>
  <c r="C1076" i="19"/>
  <c r="F1076" i="19" s="1"/>
  <c r="G1076" i="19" s="1"/>
  <c r="D953" i="19"/>
  <c r="C954" i="19"/>
  <c r="F954" i="19" s="1"/>
  <c r="G954" i="19" s="1"/>
  <c r="D1067" i="19"/>
  <c r="C1082" i="19"/>
  <c r="F1082" i="19" s="1"/>
  <c r="G1082" i="19" s="1"/>
  <c r="C1143" i="19"/>
  <c r="F1143" i="19" s="1"/>
  <c r="G1143" i="19" s="1"/>
  <c r="C1190" i="19"/>
  <c r="F1190" i="19" s="1"/>
  <c r="G1190" i="19" s="1"/>
  <c r="C1071" i="19"/>
  <c r="F1071" i="19" s="1"/>
  <c r="G1071" i="19" s="1"/>
  <c r="C927" i="19"/>
  <c r="F927" i="19" s="1"/>
  <c r="G927" i="19" s="1"/>
  <c r="D1154" i="19"/>
  <c r="C925" i="19"/>
  <c r="F925" i="19" s="1"/>
  <c r="G925" i="19" s="1"/>
  <c r="D1173" i="19"/>
  <c r="D1107" i="19"/>
  <c r="C1212" i="19"/>
  <c r="F1212" i="19" s="1"/>
  <c r="G1212" i="19" s="1"/>
  <c r="D1021" i="19"/>
  <c r="D947" i="19"/>
  <c r="D1126" i="19"/>
  <c r="D1085" i="19"/>
  <c r="D1162" i="19"/>
  <c r="C1075" i="19"/>
  <c r="F1075" i="19" s="1"/>
  <c r="G1075" i="19" s="1"/>
  <c r="C1023" i="19"/>
  <c r="F1023" i="19" s="1"/>
  <c r="G1023" i="19" s="1"/>
  <c r="D1013" i="19"/>
  <c r="C1002" i="19"/>
  <c r="F1002" i="19" s="1"/>
  <c r="G1002" i="19" s="1"/>
  <c r="C1277" i="19"/>
  <c r="F1277" i="19" s="1"/>
  <c r="G1277" i="19" s="1"/>
  <c r="C1100" i="19"/>
  <c r="F1100" i="19" s="1"/>
  <c r="G1100" i="19" s="1"/>
  <c r="D1118" i="19"/>
  <c r="D1258" i="19"/>
  <c r="D1167" i="19"/>
  <c r="D1149" i="19"/>
  <c r="D1002" i="19"/>
  <c r="D1198" i="19"/>
  <c r="C914" i="19"/>
  <c r="F914" i="19" s="1"/>
  <c r="G914" i="19" s="1"/>
  <c r="D1103" i="19"/>
  <c r="D907" i="19"/>
  <c r="C1016" i="19"/>
  <c r="F1016" i="19" s="1"/>
  <c r="G1016" i="19" s="1"/>
  <c r="C1083" i="19"/>
  <c r="F1083" i="19" s="1"/>
  <c r="G1083" i="19" s="1"/>
  <c r="C1086" i="19"/>
  <c r="F1086" i="19" s="1"/>
  <c r="G1086" i="19" s="1"/>
  <c r="D1159" i="19"/>
  <c r="C1026" i="19"/>
  <c r="F1026" i="19" s="1"/>
  <c r="G1026" i="19" s="1"/>
  <c r="D1264" i="19"/>
  <c r="D895" i="19"/>
  <c r="D1115" i="19"/>
  <c r="C946" i="19"/>
  <c r="F946" i="19" s="1"/>
  <c r="G946" i="19" s="1"/>
  <c r="D1153" i="19"/>
  <c r="D1187" i="19"/>
  <c r="D1053" i="19"/>
  <c r="D1177" i="19"/>
  <c r="C979" i="19"/>
  <c r="F979" i="19" s="1"/>
  <c r="G979" i="19" s="1"/>
  <c r="D1080" i="19"/>
  <c r="C1253" i="19"/>
  <c r="F1253" i="19" s="1"/>
  <c r="G1253" i="19" s="1"/>
  <c r="C1173" i="19"/>
  <c r="F1173" i="19" s="1"/>
  <c r="G1173" i="19" s="1"/>
  <c r="D969" i="19"/>
  <c r="D1098" i="19"/>
  <c r="C1130" i="19"/>
  <c r="F1130" i="19" s="1"/>
  <c r="G1130" i="19" s="1"/>
  <c r="D876" i="19"/>
  <c r="D1004" i="19"/>
  <c r="C905" i="19"/>
  <c r="F905" i="19" s="1"/>
  <c r="G905" i="19" s="1"/>
  <c r="D1036" i="19"/>
  <c r="D1276" i="19"/>
  <c r="C1260" i="19"/>
  <c r="F1260" i="19" s="1"/>
  <c r="G1260" i="19" s="1"/>
  <c r="D1045" i="19"/>
  <c r="C950" i="19"/>
  <c r="F950" i="19" s="1"/>
  <c r="G950" i="19" s="1"/>
  <c r="D1179" i="19"/>
  <c r="C877" i="19"/>
  <c r="F877" i="19" s="1"/>
  <c r="G877" i="19" s="1"/>
  <c r="C1267" i="19"/>
  <c r="F1267" i="19" s="1"/>
  <c r="G1267" i="19" s="1"/>
  <c r="D938" i="19"/>
  <c r="C1041" i="19"/>
  <c r="F1041" i="19" s="1"/>
  <c r="G1041" i="19" s="1"/>
  <c r="D1172" i="19"/>
  <c r="C1003" i="19"/>
  <c r="F1003" i="19" s="1"/>
  <c r="G1003" i="19" s="1"/>
  <c r="C1155" i="19"/>
  <c r="F1155" i="19" s="1"/>
  <c r="G1155" i="19" s="1"/>
  <c r="C1220" i="19"/>
  <c r="F1220" i="19" s="1"/>
  <c r="G1220" i="19" s="1"/>
  <c r="D941" i="19"/>
  <c r="D1050" i="19"/>
  <c r="C1231" i="19"/>
  <c r="F1231" i="19" s="1"/>
  <c r="G1231" i="19" s="1"/>
  <c r="C1084" i="19"/>
  <c r="F1084" i="19" s="1"/>
  <c r="G1084" i="19" s="1"/>
  <c r="C956" i="19"/>
  <c r="F956" i="19" s="1"/>
  <c r="G956" i="19" s="1"/>
  <c r="C1129" i="19"/>
  <c r="F1129" i="19" s="1"/>
  <c r="G1129" i="19" s="1"/>
  <c r="C929" i="19"/>
  <c r="F929" i="19" s="1"/>
  <c r="G929" i="19" s="1"/>
  <c r="D984" i="19"/>
  <c r="D1057" i="19"/>
  <c r="C1113" i="19"/>
  <c r="F1113" i="19" s="1"/>
  <c r="G1113" i="19" s="1"/>
  <c r="D1197" i="19"/>
  <c r="D900" i="19"/>
  <c r="C1034" i="19"/>
  <c r="F1034" i="19" s="1"/>
  <c r="G1034" i="19" s="1"/>
  <c r="C1264" i="19"/>
  <c r="F1264" i="19" s="1"/>
  <c r="G1264" i="19" s="1"/>
  <c r="C981" i="19"/>
  <c r="F981" i="19" s="1"/>
  <c r="G981" i="19" s="1"/>
  <c r="D1062" i="19"/>
  <c r="C1259" i="19"/>
  <c r="F1259" i="19" s="1"/>
  <c r="G1259" i="19" s="1"/>
  <c r="D994" i="19"/>
  <c r="D1249" i="19"/>
  <c r="C889" i="19"/>
  <c r="F889" i="19" s="1"/>
  <c r="G889" i="19" s="1"/>
  <c r="C1221" i="19"/>
  <c r="F1221" i="19" s="1"/>
  <c r="G1221" i="19" s="1"/>
  <c r="C1206" i="19"/>
  <c r="F1206" i="19" s="1"/>
  <c r="G1206" i="19" s="1"/>
  <c r="C918" i="19"/>
  <c r="F918" i="19" s="1"/>
  <c r="G918" i="19" s="1"/>
  <c r="C985" i="19"/>
  <c r="F985" i="19" s="1"/>
  <c r="G985" i="19" s="1"/>
  <c r="C1257" i="19"/>
  <c r="F1257" i="19" s="1"/>
  <c r="G1257" i="19" s="1"/>
  <c r="D1072" i="19"/>
  <c r="D871" i="19"/>
  <c r="D1242" i="19"/>
  <c r="C1094" i="19"/>
  <c r="F1094" i="19" s="1"/>
  <c r="G1094" i="19" s="1"/>
  <c r="D968" i="19"/>
  <c r="D1121" i="19"/>
  <c r="D1040" i="19"/>
  <c r="D1105" i="19"/>
  <c r="C911" i="19"/>
  <c r="F911" i="19" s="1"/>
  <c r="G911" i="19" s="1"/>
  <c r="D988" i="19"/>
  <c r="D1188" i="19"/>
  <c r="D1215" i="19"/>
  <c r="D1133" i="19"/>
  <c r="C1037" i="19"/>
  <c r="F1037" i="19" s="1"/>
  <c r="G1037" i="19" s="1"/>
  <c r="D1015" i="19"/>
  <c r="C1050" i="19"/>
  <c r="F1050" i="19" s="1"/>
  <c r="G1050" i="19" s="1"/>
  <c r="C1251" i="19"/>
  <c r="F1251" i="19" s="1"/>
  <c r="G1251" i="19" s="1"/>
  <c r="C1195" i="19"/>
  <c r="F1195" i="19" s="1"/>
  <c r="G1195" i="19" s="1"/>
  <c r="D1275" i="19"/>
  <c r="D925" i="19"/>
  <c r="D866" i="19"/>
  <c r="D1106" i="19"/>
  <c r="D1039" i="19"/>
  <c r="C1115" i="19"/>
  <c r="F1115" i="19" s="1"/>
  <c r="G1115" i="19" s="1"/>
  <c r="C926" i="19"/>
  <c r="F926" i="19" s="1"/>
  <c r="G926" i="19" s="1"/>
  <c r="C958" i="19"/>
  <c r="F958" i="19" s="1"/>
  <c r="G958" i="19" s="1"/>
  <c r="C1077" i="19"/>
  <c r="F1077" i="19" s="1"/>
  <c r="G1077" i="19" s="1"/>
  <c r="C934" i="19"/>
  <c r="F934" i="19" s="1"/>
  <c r="G934" i="19" s="1"/>
  <c r="D1203" i="19"/>
  <c r="D1052" i="19"/>
  <c r="C964" i="19"/>
  <c r="F964" i="19" s="1"/>
  <c r="G964" i="19" s="1"/>
  <c r="D1239" i="19"/>
  <c r="C1021" i="19"/>
  <c r="F1021" i="19" s="1"/>
  <c r="G1021" i="19" s="1"/>
  <c r="C878" i="19"/>
  <c r="F878" i="19" s="1"/>
  <c r="G878" i="19" s="1"/>
  <c r="C1237" i="19"/>
  <c r="F1237" i="19" s="1"/>
  <c r="G1237" i="19" s="1"/>
  <c r="C1058" i="19"/>
  <c r="F1058" i="19" s="1"/>
  <c r="G1058" i="19" s="1"/>
  <c r="C1254" i="19"/>
  <c r="F1254" i="19" s="1"/>
  <c r="G1254" i="19" s="1"/>
  <c r="C904" i="19"/>
  <c r="F904" i="19" s="1"/>
  <c r="G904" i="19" s="1"/>
  <c r="D1100" i="19"/>
  <c r="D1037" i="19"/>
  <c r="D885" i="19"/>
  <c r="C1088" i="19"/>
  <c r="F1088" i="19" s="1"/>
  <c r="G1088" i="19" s="1"/>
  <c r="D1010" i="19"/>
  <c r="D1269" i="19"/>
  <c r="D902" i="19"/>
  <c r="D905" i="19"/>
  <c r="C1047" i="19"/>
  <c r="F1047" i="19" s="1"/>
  <c r="G1047" i="19" s="1"/>
  <c r="C1055" i="19"/>
  <c r="F1055" i="19" s="1"/>
  <c r="G1055" i="19" s="1"/>
  <c r="C1198" i="19"/>
  <c r="F1198" i="19" s="1"/>
  <c r="G1198" i="19" s="1"/>
  <c r="D1227" i="19"/>
  <c r="C1040" i="19"/>
  <c r="F1040" i="19" s="1"/>
  <c r="G1040" i="19" s="1"/>
  <c r="C1228" i="19"/>
  <c r="F1228" i="19" s="1"/>
  <c r="G1228" i="19" s="1"/>
  <c r="D989" i="19"/>
  <c r="C1054" i="19"/>
  <c r="F1054" i="19" s="1"/>
  <c r="G1054" i="19" s="1"/>
  <c r="D1253" i="19"/>
  <c r="D1028" i="19"/>
  <c r="C963" i="19"/>
  <c r="F963" i="19" s="1"/>
  <c r="G963" i="19" s="1"/>
  <c r="D972" i="19"/>
  <c r="C1131" i="19"/>
  <c r="F1131" i="19" s="1"/>
  <c r="G1131" i="19" s="1"/>
  <c r="C1214" i="19"/>
  <c r="F1214" i="19" s="1"/>
  <c r="G1214" i="19" s="1"/>
  <c r="C1033" i="19"/>
  <c r="F1033" i="19" s="1"/>
  <c r="G1033" i="19" s="1"/>
  <c r="C1218" i="19"/>
  <c r="F1218" i="19" s="1"/>
  <c r="G1218" i="19" s="1"/>
  <c r="C1092" i="19"/>
  <c r="F1092" i="19" s="1"/>
  <c r="G1092" i="19" s="1"/>
  <c r="C1001" i="19"/>
  <c r="F1001" i="19" s="1"/>
  <c r="G1001" i="19" s="1"/>
  <c r="C1141" i="19"/>
  <c r="F1141" i="19" s="1"/>
  <c r="G1141" i="19" s="1"/>
  <c r="C1202" i="19"/>
  <c r="F1202" i="19" s="1"/>
  <c r="G1202" i="19" s="1"/>
  <c r="C1171" i="19"/>
  <c r="F1171" i="19" s="1"/>
  <c r="G1171" i="19" s="1"/>
  <c r="D950" i="19"/>
  <c r="D1084" i="19"/>
  <c r="D894" i="19"/>
  <c r="C971" i="19"/>
  <c r="F971" i="19" s="1"/>
  <c r="G971" i="19" s="1"/>
  <c r="D1182" i="19"/>
  <c r="C899" i="19"/>
  <c r="F899" i="19" s="1"/>
  <c r="G899" i="19" s="1"/>
  <c r="C1282" i="19"/>
  <c r="F1282" i="19" s="1"/>
  <c r="G1282" i="19" s="1"/>
  <c r="C1039" i="19"/>
  <c r="F1039" i="19" s="1"/>
  <c r="G1039" i="19" s="1"/>
  <c r="D1166" i="19"/>
  <c r="D955" i="19"/>
  <c r="D1073" i="19"/>
  <c r="C893" i="19"/>
  <c r="F893" i="19" s="1"/>
  <c r="G893" i="19" s="1"/>
  <c r="C1188" i="19"/>
  <c r="F1188" i="19" s="1"/>
  <c r="G1188" i="19" s="1"/>
  <c r="D911" i="19"/>
  <c r="C975" i="19"/>
  <c r="F975" i="19" s="1"/>
  <c r="G975" i="19" s="1"/>
  <c r="D1248" i="19"/>
  <c r="D917" i="19"/>
  <c r="C1252" i="19"/>
  <c r="F1252" i="19" s="1"/>
  <c r="G1252" i="19" s="1"/>
  <c r="C1060" i="19"/>
  <c r="F1060" i="19" s="1"/>
  <c r="G1060" i="19" s="1"/>
  <c r="C1275" i="19"/>
  <c r="F1275" i="19" s="1"/>
  <c r="G1275" i="19" s="1"/>
  <c r="C1133" i="19"/>
  <c r="F1133" i="19" s="1"/>
  <c r="G1133" i="19" s="1"/>
  <c r="C1193" i="19"/>
  <c r="F1193" i="19" s="1"/>
  <c r="G1193" i="19" s="1"/>
  <c r="D1163" i="19"/>
  <c r="D1151" i="19"/>
  <c r="D1231" i="19"/>
  <c r="C1207" i="19"/>
  <c r="F1207" i="19" s="1"/>
  <c r="G1207" i="19" s="1"/>
  <c r="C1013" i="19"/>
  <c r="F1013" i="19" s="1"/>
  <c r="G1013" i="19" s="1"/>
  <c r="D1120" i="19"/>
  <c r="D919" i="19"/>
  <c r="D882" i="19"/>
  <c r="C1196" i="19"/>
  <c r="F1196" i="19" s="1"/>
  <c r="G1196" i="19" s="1"/>
  <c r="D899" i="19"/>
  <c r="C903" i="19"/>
  <c r="F903" i="19" s="1"/>
  <c r="G903" i="19" s="1"/>
  <c r="D1033" i="19"/>
  <c r="C875" i="19"/>
  <c r="F875" i="19" s="1"/>
  <c r="G875" i="19" s="1"/>
  <c r="C1140" i="19"/>
  <c r="F1140" i="19" s="1"/>
  <c r="G1140" i="19" s="1"/>
  <c r="C1249" i="19"/>
  <c r="F1249" i="19" s="1"/>
  <c r="G1249" i="19" s="1"/>
  <c r="D891" i="19"/>
  <c r="C1022" i="19"/>
  <c r="F1022" i="19" s="1"/>
  <c r="G1022" i="19" s="1"/>
  <c r="D1263" i="19"/>
  <c r="D979" i="19"/>
  <c r="D1111" i="19"/>
  <c r="D874" i="19"/>
  <c r="C1123" i="19"/>
  <c r="F1123" i="19" s="1"/>
  <c r="G1123" i="19" s="1"/>
  <c r="C1183" i="19"/>
  <c r="F1183" i="19" s="1"/>
  <c r="G1183" i="19" s="1"/>
  <c r="C887" i="19"/>
  <c r="F887" i="19" s="1"/>
  <c r="G887" i="19" s="1"/>
  <c r="C1111" i="19"/>
  <c r="F1111" i="19" s="1"/>
  <c r="G1111" i="19" s="1"/>
  <c r="D1214" i="19"/>
  <c r="D1236" i="19"/>
  <c r="D1183" i="19"/>
  <c r="D991" i="19"/>
  <c r="C1134" i="19"/>
  <c r="F1134" i="19" s="1"/>
  <c r="G1134" i="19" s="1"/>
  <c r="D1160" i="19"/>
  <c r="C1248" i="19"/>
  <c r="F1248" i="19" s="1"/>
  <c r="G1248" i="19" s="1"/>
  <c r="C1169" i="19"/>
  <c r="F1169" i="19" s="1"/>
  <c r="G1169" i="19" s="1"/>
  <c r="D873" i="19"/>
  <c r="C1042" i="19"/>
  <c r="F1042" i="19" s="1"/>
  <c r="G1042" i="19" s="1"/>
  <c r="C1049" i="19"/>
  <c r="F1049" i="19" s="1"/>
  <c r="G1049" i="19" s="1"/>
  <c r="C1144" i="19"/>
  <c r="F1144" i="19" s="1"/>
  <c r="G1144" i="19" s="1"/>
  <c r="C1223" i="19"/>
  <c r="F1223" i="19" s="1"/>
  <c r="G1223" i="19" s="1"/>
  <c r="C1167" i="19"/>
  <c r="F1167" i="19" s="1"/>
  <c r="G1167" i="19" s="1"/>
  <c r="D931" i="19"/>
  <c r="D977" i="19"/>
  <c r="C1271" i="19"/>
  <c r="F1271" i="19" s="1"/>
  <c r="G1271" i="19" s="1"/>
  <c r="C1102" i="19"/>
  <c r="F1102" i="19" s="1"/>
  <c r="G1102" i="19" s="1"/>
  <c r="C1118" i="19"/>
  <c r="F1118" i="19" s="1"/>
  <c r="G1118" i="19" s="1"/>
  <c r="D1157" i="19"/>
  <c r="D1132" i="19"/>
  <c r="C1080" i="19"/>
  <c r="F1080" i="19" s="1"/>
  <c r="G1080" i="19" s="1"/>
  <c r="D1065" i="19"/>
  <c r="C1091" i="19"/>
  <c r="F1091" i="19" s="1"/>
  <c r="G1091" i="19" s="1"/>
  <c r="C1262" i="19"/>
  <c r="F1262" i="19" s="1"/>
  <c r="G1262" i="19" s="1"/>
  <c r="C920" i="19"/>
  <c r="F920" i="19" s="1"/>
  <c r="G920" i="19" s="1"/>
  <c r="D951" i="19"/>
  <c r="C912" i="19"/>
  <c r="F912" i="19" s="1"/>
  <c r="G912" i="19" s="1"/>
  <c r="C1230" i="19"/>
  <c r="F1230" i="19" s="1"/>
  <c r="G1230" i="19" s="1"/>
  <c r="C960" i="19"/>
  <c r="F960" i="19" s="1"/>
  <c r="G960" i="19" s="1"/>
  <c r="D1069" i="19"/>
  <c r="C1032" i="19"/>
  <c r="F1032" i="19" s="1"/>
  <c r="G1032" i="19" s="1"/>
  <c r="C1166" i="19"/>
  <c r="F1166" i="19" s="1"/>
  <c r="G1166" i="19" s="1"/>
  <c r="C1019" i="19"/>
  <c r="F1019" i="19" s="1"/>
  <c r="G1019" i="19" s="1"/>
  <c r="C944" i="19"/>
  <c r="F944" i="19" s="1"/>
  <c r="G944" i="19" s="1"/>
  <c r="C1007" i="19"/>
  <c r="F1007" i="19" s="1"/>
  <c r="G1007" i="19" s="1"/>
  <c r="C1263" i="19"/>
  <c r="F1263" i="19" s="1"/>
  <c r="G1263" i="19" s="1"/>
  <c r="C1209" i="19"/>
  <c r="F1209" i="19" s="1"/>
  <c r="G1209" i="19" s="1"/>
  <c r="C988" i="19"/>
  <c r="F988" i="19" s="1"/>
  <c r="G988" i="19" s="1"/>
  <c r="C1180" i="19"/>
  <c r="F1180" i="19" s="1"/>
  <c r="G1180" i="19" s="1"/>
  <c r="C1030" i="19"/>
  <c r="F1030" i="19" s="1"/>
  <c r="G1030" i="19" s="1"/>
  <c r="D990" i="19"/>
  <c r="D1014" i="19"/>
  <c r="D1180" i="19"/>
  <c r="D904" i="19"/>
  <c r="C930" i="19"/>
  <c r="F930" i="19" s="1"/>
  <c r="G930" i="19" s="1"/>
  <c r="D981" i="19"/>
  <c r="D920" i="19"/>
  <c r="D1204" i="19"/>
  <c r="D963" i="19"/>
  <c r="D1116" i="19"/>
  <c r="D1135" i="19"/>
  <c r="D1114" i="19"/>
  <c r="C945" i="19"/>
  <c r="F945" i="19" s="1"/>
  <c r="G945" i="19" s="1"/>
  <c r="D1030" i="19"/>
  <c r="D1216" i="19"/>
  <c r="C1281" i="19"/>
  <c r="F1281" i="19" s="1"/>
  <c r="G1281" i="19" s="1"/>
  <c r="D1055" i="19"/>
  <c r="C1097" i="19"/>
  <c r="F1097" i="19" s="1"/>
  <c r="G1097" i="19" s="1"/>
  <c r="D1016" i="19"/>
  <c r="C1035" i="19"/>
  <c r="F1035" i="19" s="1"/>
  <c r="G1035" i="19" s="1"/>
  <c r="C996" i="19"/>
  <c r="F996" i="19" s="1"/>
  <c r="G996" i="19" s="1"/>
  <c r="C943" i="19"/>
  <c r="F943" i="19" s="1"/>
  <c r="G943" i="19" s="1"/>
  <c r="C1185" i="19"/>
  <c r="F1185" i="19" s="1"/>
  <c r="G1185" i="19" s="1"/>
  <c r="D956" i="19"/>
  <c r="D974" i="19"/>
  <c r="C896" i="19"/>
  <c r="F896" i="19" s="1"/>
  <c r="G896" i="19" s="1"/>
  <c r="D1268" i="19"/>
  <c r="C1201" i="19"/>
  <c r="F1201" i="19" s="1"/>
  <c r="G1201" i="19" s="1"/>
  <c r="C993" i="19"/>
  <c r="F993" i="19" s="1"/>
  <c r="G993" i="19" s="1"/>
  <c r="C1070" i="19"/>
  <c r="F1070" i="19" s="1"/>
  <c r="G1070" i="19" s="1"/>
  <c r="C900" i="19"/>
  <c r="F900" i="19" s="1"/>
  <c r="G900" i="19" s="1"/>
  <c r="C990" i="19"/>
  <c r="F990" i="19" s="1"/>
  <c r="G990" i="19" s="1"/>
  <c r="C882" i="19"/>
  <c r="F882" i="19" s="1"/>
  <c r="G882" i="19" s="1"/>
  <c r="C1241" i="19"/>
  <c r="F1241" i="19" s="1"/>
  <c r="G1241" i="19" s="1"/>
  <c r="C1205" i="19"/>
  <c r="F1205" i="19" s="1"/>
  <c r="G1205" i="19" s="1"/>
  <c r="C895" i="19"/>
  <c r="F895" i="19" s="1"/>
  <c r="G895" i="19" s="1"/>
  <c r="C938" i="19"/>
  <c r="F938" i="19" s="1"/>
  <c r="G938" i="19" s="1"/>
  <c r="D943" i="19"/>
  <c r="C1256" i="19"/>
  <c r="F1256" i="19" s="1"/>
  <c r="G1256" i="19" s="1"/>
  <c r="D1113" i="19"/>
  <c r="C1105" i="19"/>
  <c r="F1105" i="19" s="1"/>
  <c r="G1105" i="19" s="1"/>
  <c r="C1044" i="19"/>
  <c r="F1044" i="19" s="1"/>
  <c r="G1044" i="19" s="1"/>
  <c r="D1210" i="19"/>
  <c r="D867" i="19"/>
  <c r="C998" i="19"/>
  <c r="F998" i="19" s="1"/>
  <c r="G998" i="19" s="1"/>
  <c r="D1044" i="19"/>
  <c r="D1261" i="19"/>
  <c r="C1269" i="19"/>
  <c r="F1269" i="19" s="1"/>
  <c r="G1269" i="19" s="1"/>
  <c r="D1271" i="19"/>
  <c r="D936" i="19"/>
  <c r="D1090" i="19"/>
  <c r="C1067" i="19"/>
  <c r="F1067" i="19" s="1"/>
  <c r="G1067" i="19" s="1"/>
  <c r="D1034" i="19"/>
  <c r="C868" i="19"/>
  <c r="F868" i="19" s="1"/>
  <c r="G868" i="19" s="1"/>
  <c r="C1181" i="19"/>
  <c r="F1181" i="19" s="1"/>
  <c r="G1181" i="19" s="1"/>
  <c r="D1029" i="19"/>
  <c r="D980" i="19"/>
  <c r="D1244" i="19"/>
  <c r="D870" i="19"/>
  <c r="C937" i="19"/>
  <c r="F937" i="19" s="1"/>
  <c r="G937" i="19" s="1"/>
  <c r="C1215" i="19"/>
  <c r="F1215" i="19" s="1"/>
  <c r="G1215" i="19" s="1"/>
  <c r="C1006" i="19"/>
  <c r="F1006" i="19" s="1"/>
  <c r="G1006" i="19" s="1"/>
  <c r="D910" i="19"/>
  <c r="C1176" i="19"/>
  <c r="F1176" i="19" s="1"/>
  <c r="G1176" i="19" s="1"/>
  <c r="D865" i="19"/>
  <c r="D1130" i="19"/>
  <c r="D1228" i="19"/>
  <c r="D966" i="19"/>
  <c r="D993" i="19"/>
  <c r="C967" i="19"/>
  <c r="F967" i="19" s="1"/>
  <c r="G967" i="19" s="1"/>
  <c r="C1121" i="19"/>
  <c r="F1121" i="19" s="1"/>
  <c r="G1121" i="19" s="1"/>
  <c r="D877" i="19"/>
  <c r="D1024" i="19"/>
  <c r="C1203" i="19"/>
  <c r="F1203" i="19" s="1"/>
  <c r="G1203" i="19" s="1"/>
  <c r="C1027" i="19"/>
  <c r="F1027" i="19" s="1"/>
  <c r="G1027" i="19" s="1"/>
  <c r="D1110" i="19"/>
  <c r="D1006" i="19"/>
  <c r="C924" i="19"/>
  <c r="F924" i="19" s="1"/>
  <c r="G924" i="19" s="1"/>
  <c r="C1052" i="19"/>
  <c r="F1052" i="19" s="1"/>
  <c r="G1052" i="19" s="1"/>
  <c r="D1109" i="19"/>
  <c r="C1283" i="19"/>
  <c r="F1283" i="19" s="1"/>
  <c r="G1283" i="19" s="1"/>
  <c r="D932" i="19"/>
  <c r="D1119" i="19"/>
  <c r="C997" i="19"/>
  <c r="F997" i="19" s="1"/>
  <c r="G997" i="19" s="1"/>
  <c r="D1202" i="19"/>
  <c r="C1149" i="19"/>
  <c r="F1149" i="19" s="1"/>
  <c r="G1149" i="19" s="1"/>
  <c r="C916" i="19"/>
  <c r="F916" i="19" s="1"/>
  <c r="G916" i="19" s="1"/>
  <c r="D1218" i="19"/>
  <c r="C1276" i="19"/>
  <c r="F1276" i="19" s="1"/>
  <c r="G1276" i="19" s="1"/>
  <c r="D1206" i="19"/>
  <c r="C1245" i="19"/>
  <c r="F1245" i="19" s="1"/>
  <c r="G1245" i="19" s="1"/>
  <c r="C972" i="19"/>
  <c r="F972" i="19" s="1"/>
  <c r="G972" i="19" s="1"/>
  <c r="D1240" i="19"/>
  <c r="D1168" i="19"/>
  <c r="D998" i="19"/>
  <c r="C1127" i="19"/>
  <c r="F1127" i="19" s="1"/>
  <c r="G1127" i="19" s="1"/>
  <c r="D927" i="19"/>
  <c r="D1001" i="19"/>
  <c r="D1189" i="19"/>
  <c r="D982" i="19"/>
  <c r="C1225" i="19"/>
  <c r="F1225" i="19" s="1"/>
  <c r="G1225" i="19" s="1"/>
  <c r="C1124" i="19"/>
  <c r="F1124" i="19" s="1"/>
  <c r="G1124" i="19" s="1"/>
  <c r="D983" i="19"/>
  <c r="C1175" i="19"/>
  <c r="F1175" i="19" s="1"/>
  <c r="G1175" i="19" s="1"/>
  <c r="D903" i="19"/>
  <c r="D1257" i="19"/>
  <c r="C898" i="19"/>
  <c r="F898" i="19" s="1"/>
  <c r="G898" i="19" s="1"/>
  <c r="C1051" i="19"/>
  <c r="F1051" i="19" s="1"/>
  <c r="G1051" i="19" s="1"/>
  <c r="C970" i="19"/>
  <c r="F970" i="19" s="1"/>
  <c r="G970" i="19" s="1"/>
  <c r="C879" i="19"/>
  <c r="F879" i="19" s="1"/>
  <c r="G879" i="19" s="1"/>
  <c r="D1134" i="19"/>
  <c r="D1278" i="19"/>
  <c r="C1024" i="19"/>
  <c r="F1024" i="19" s="1"/>
  <c r="G1024" i="19" s="1"/>
  <c r="D1102" i="19"/>
  <c r="C1194" i="19"/>
  <c r="F1194" i="19" s="1"/>
  <c r="G1194" i="19" s="1"/>
  <c r="D1175" i="19"/>
  <c r="C1096" i="19"/>
  <c r="F1096" i="19" s="1"/>
  <c r="G1096" i="19" s="1"/>
  <c r="C1028" i="19"/>
  <c r="F1028" i="19" s="1"/>
  <c r="G1028" i="19" s="1"/>
  <c r="C928" i="19"/>
  <c r="F928" i="19" s="1"/>
  <c r="G928" i="19" s="1"/>
  <c r="C978" i="19"/>
  <c r="F978" i="19" s="1"/>
  <c r="G978" i="19" s="1"/>
  <c r="D1171" i="19"/>
  <c r="D1124" i="19"/>
  <c r="C881" i="19"/>
  <c r="F881" i="19" s="1"/>
  <c r="G881" i="19" s="1"/>
  <c r="D1195" i="19"/>
  <c r="C980" i="19"/>
  <c r="F980" i="19" s="1"/>
  <c r="G980" i="19" s="1"/>
  <c r="C1247" i="19"/>
  <c r="F1247" i="19" s="1"/>
  <c r="G1247" i="19" s="1"/>
  <c r="D1042" i="19"/>
  <c r="C1017" i="19"/>
  <c r="F1017" i="19" s="1"/>
  <c r="G1017" i="19" s="1"/>
  <c r="D1150" i="19"/>
  <c r="C1213" i="19"/>
  <c r="F1213" i="19" s="1"/>
  <c r="G1213" i="19" s="1"/>
  <c r="C1101" i="19"/>
  <c r="F1101" i="19" s="1"/>
  <c r="G1101" i="19" s="1"/>
  <c r="C1170" i="19"/>
  <c r="F1170" i="19" s="1"/>
  <c r="G1170" i="19" s="1"/>
  <c r="D898" i="19"/>
  <c r="C953" i="19"/>
  <c r="F953" i="19" s="1"/>
  <c r="G953" i="19" s="1"/>
  <c r="C1216" i="19"/>
  <c r="F1216" i="19" s="1"/>
  <c r="G1216" i="19" s="1"/>
  <c r="C888" i="19"/>
  <c r="F888" i="19" s="1"/>
  <c r="G888" i="19" s="1"/>
  <c r="C1152" i="19"/>
  <c r="F1152" i="19" s="1"/>
  <c r="G1152" i="19" s="1"/>
  <c r="C1116" i="19"/>
  <c r="F1116" i="19" s="1"/>
  <c r="G1116" i="19" s="1"/>
  <c r="D1272" i="19"/>
  <c r="D1224" i="19"/>
  <c r="D1254" i="19"/>
  <c r="D1161" i="19"/>
  <c r="C1179" i="19"/>
  <c r="F1179" i="19" s="1"/>
  <c r="G1179" i="19" s="1"/>
  <c r="C1242" i="19"/>
  <c r="F1242" i="19" s="1"/>
  <c r="G1242" i="19" s="1"/>
  <c r="D1199" i="19"/>
  <c r="C1139" i="19"/>
  <c r="F1139" i="19" s="1"/>
  <c r="G1139" i="19" s="1"/>
  <c r="D1200" i="19"/>
  <c r="C1178" i="19"/>
  <c r="F1178" i="19" s="1"/>
  <c r="G1178" i="19" s="1"/>
  <c r="D1209" i="19"/>
  <c r="D1123" i="19"/>
  <c r="C1159" i="19"/>
  <c r="F1159" i="19" s="1"/>
  <c r="G1159" i="19" s="1"/>
  <c r="C913" i="19"/>
  <c r="F913" i="19" s="1"/>
  <c r="G913" i="19" s="1"/>
  <c r="C901" i="19"/>
  <c r="F901" i="19" s="1"/>
  <c r="G901" i="19" s="1"/>
  <c r="C1036" i="19"/>
  <c r="F1036" i="19" s="1"/>
  <c r="G1036" i="19" s="1"/>
  <c r="D1282" i="19"/>
  <c r="C962" i="19"/>
  <c r="F962" i="19" s="1"/>
  <c r="G962" i="19" s="1"/>
  <c r="D1043" i="19"/>
  <c r="C1045" i="19"/>
  <c r="F1045" i="19" s="1"/>
  <c r="G1045" i="19" s="1"/>
  <c r="D1023" i="19"/>
  <c r="C1011" i="19"/>
  <c r="F1011" i="19" s="1"/>
  <c r="G1011" i="19" s="1"/>
  <c r="C957" i="19"/>
  <c r="F957" i="19" s="1"/>
  <c r="G957" i="19" s="1"/>
  <c r="D1070" i="19"/>
  <c r="D957" i="19"/>
  <c r="C871" i="19"/>
  <c r="F871" i="19" s="1"/>
  <c r="G871" i="19" s="1"/>
  <c r="C864" i="19"/>
  <c r="C1142" i="19"/>
  <c r="F1142" i="19" s="1"/>
  <c r="G1142" i="19" s="1"/>
  <c r="C986" i="19"/>
  <c r="F986" i="19" s="1"/>
  <c r="G986" i="19" s="1"/>
  <c r="C917" i="19"/>
  <c r="F917" i="19" s="1"/>
  <c r="G917" i="19" s="1"/>
  <c r="D1017" i="19"/>
  <c r="D892" i="19"/>
  <c r="C1174" i="19"/>
  <c r="F1174" i="19" s="1"/>
  <c r="G1174" i="19" s="1"/>
  <c r="C923" i="19"/>
  <c r="F923" i="19" s="1"/>
  <c r="G923" i="19" s="1"/>
  <c r="C951" i="19"/>
  <c r="F951" i="19" s="1"/>
  <c r="G951" i="19" s="1"/>
  <c r="D946" i="19"/>
  <c r="D879" i="19"/>
  <c r="C1072" i="19"/>
  <c r="F1072" i="19" s="1"/>
  <c r="G1072" i="19" s="1"/>
  <c r="D1061" i="19"/>
  <c r="C1074" i="19"/>
  <c r="F1074" i="19" s="1"/>
  <c r="G1074" i="19" s="1"/>
  <c r="C976" i="19"/>
  <c r="F976" i="19" s="1"/>
  <c r="G976" i="19" s="1"/>
  <c r="D1096" i="19"/>
  <c r="C1266" i="19"/>
  <c r="F1266" i="19" s="1"/>
  <c r="G1266" i="19" s="1"/>
  <c r="C1239" i="19"/>
  <c r="F1239" i="19" s="1"/>
  <c r="G1239" i="19" s="1"/>
  <c r="D1250" i="19"/>
  <c r="D1009" i="19"/>
  <c r="D967" i="19"/>
  <c r="C941" i="19"/>
  <c r="F941" i="19" s="1"/>
  <c r="G941" i="19" s="1"/>
  <c r="C1244" i="19"/>
  <c r="F1244" i="19" s="1"/>
  <c r="G1244" i="19" s="1"/>
  <c r="C1000" i="19"/>
  <c r="F1000" i="19" s="1"/>
  <c r="G1000" i="19" s="1"/>
  <c r="C989" i="19"/>
  <c r="F989" i="19" s="1"/>
  <c r="G989" i="19" s="1"/>
  <c r="D1068" i="19"/>
  <c r="D1059" i="19"/>
  <c r="D1237" i="19"/>
  <c r="C1098" i="19"/>
  <c r="F1098" i="19" s="1"/>
  <c r="G1098" i="19" s="1"/>
  <c r="C935" i="19"/>
  <c r="F935" i="19" s="1"/>
  <c r="G935" i="19" s="1"/>
  <c r="D1191" i="19"/>
  <c r="D1256" i="19"/>
  <c r="C894" i="19"/>
  <c r="F894" i="19" s="1"/>
  <c r="G894" i="19" s="1"/>
  <c r="D1260" i="19"/>
  <c r="C1154" i="19"/>
  <c r="F1154" i="19" s="1"/>
  <c r="G1154" i="19" s="1"/>
  <c r="D971" i="19"/>
  <c r="D884" i="19"/>
  <c r="C965" i="19"/>
  <c r="F965" i="19" s="1"/>
  <c r="G965" i="19" s="1"/>
  <c r="C1279" i="19"/>
  <c r="F1279" i="19" s="1"/>
  <c r="G1279" i="19" s="1"/>
  <c r="D1229" i="19"/>
  <c r="C1112" i="19"/>
  <c r="F1112" i="19" s="1"/>
  <c r="G1112" i="19" s="1"/>
  <c r="D1185" i="19"/>
  <c r="C1224" i="19"/>
  <c r="F1224" i="19" s="1"/>
  <c r="G1224" i="19" s="1"/>
  <c r="D1246" i="19"/>
  <c r="C1081" i="19"/>
  <c r="F1081" i="19" s="1"/>
  <c r="G1081" i="19" s="1"/>
  <c r="C1128" i="19"/>
  <c r="F1128" i="19" s="1"/>
  <c r="G1128" i="19" s="1"/>
  <c r="C883" i="19"/>
  <c r="F883" i="19" s="1"/>
  <c r="G883" i="19" s="1"/>
  <c r="D1064" i="19"/>
  <c r="D945" i="19"/>
  <c r="D1165" i="19"/>
  <c r="C1278" i="19"/>
  <c r="F1278" i="19" s="1"/>
  <c r="G1278" i="19" s="1"/>
  <c r="C1160" i="19"/>
  <c r="F1160" i="19" s="1"/>
  <c r="G1160" i="19" s="1"/>
  <c r="D1125" i="19"/>
  <c r="D1095" i="19"/>
  <c r="D921" i="19"/>
  <c r="C1018" i="19"/>
  <c r="F1018" i="19" s="1"/>
  <c r="G1018" i="19" s="1"/>
  <c r="C1120" i="19"/>
  <c r="F1120" i="19" s="1"/>
  <c r="G1120" i="19" s="1"/>
  <c r="C892" i="19"/>
  <c r="F892" i="19" s="1"/>
  <c r="G892" i="19" s="1"/>
  <c r="C880" i="19"/>
  <c r="F880" i="19" s="1"/>
  <c r="G880" i="19" s="1"/>
  <c r="C876" i="19"/>
  <c r="F876" i="19" s="1"/>
  <c r="G876" i="19" s="1"/>
  <c r="C1020" i="19"/>
  <c r="F1020" i="19" s="1"/>
  <c r="G1020" i="19" s="1"/>
  <c r="D1000" i="19"/>
  <c r="C991" i="19"/>
  <c r="F991" i="19" s="1"/>
  <c r="G991" i="19" s="1"/>
  <c r="D1071" i="19"/>
  <c r="C865" i="19"/>
  <c r="F865" i="19" s="1"/>
  <c r="G865" i="19" s="1"/>
  <c r="D1259" i="19"/>
  <c r="D1243" i="19"/>
  <c r="D958" i="19"/>
  <c r="D1164" i="19"/>
  <c r="D1274" i="19"/>
  <c r="C1172" i="19"/>
  <c r="F1172" i="19" s="1"/>
  <c r="G1172" i="19" s="1"/>
  <c r="C1025" i="19"/>
  <c r="F1025" i="19" s="1"/>
  <c r="G1025" i="19" s="1"/>
  <c r="C1145" i="19"/>
  <c r="F1145" i="19" s="1"/>
  <c r="G1145" i="19" s="1"/>
  <c r="C1187" i="19"/>
  <c r="F1187" i="19" s="1"/>
  <c r="G1187" i="19" s="1"/>
  <c r="D937" i="19"/>
  <c r="D1054" i="19"/>
  <c r="C1069" i="19"/>
  <c r="F1069" i="19" s="1"/>
  <c r="G1069" i="19" s="1"/>
  <c r="C1073" i="19"/>
  <c r="F1073" i="19" s="1"/>
  <c r="G1073" i="19" s="1"/>
  <c r="C891" i="19"/>
  <c r="F891" i="19" s="1"/>
  <c r="G891" i="19" s="1"/>
  <c r="C1122" i="19"/>
  <c r="F1122" i="19" s="1"/>
  <c r="G1122" i="19" s="1"/>
  <c r="D1234" i="19"/>
  <c r="C936" i="19"/>
  <c r="F936" i="19" s="1"/>
  <c r="G936" i="19" s="1"/>
  <c r="D1174" i="19"/>
  <c r="D875" i="19"/>
  <c r="C1066" i="19"/>
  <c r="F1066" i="19" s="1"/>
  <c r="G1066" i="19" s="1"/>
  <c r="D1032" i="19"/>
  <c r="C1004" i="19"/>
  <c r="F1004" i="19" s="1"/>
  <c r="G1004" i="19" s="1"/>
  <c r="C869" i="19"/>
  <c r="F869" i="19" s="1"/>
  <c r="G869" i="19" s="1"/>
  <c r="D1169" i="19"/>
  <c r="D1020" i="19"/>
  <c r="D872" i="19"/>
  <c r="D1221" i="19"/>
  <c r="D883" i="19"/>
  <c r="D1089" i="19"/>
  <c r="D1078" i="19"/>
  <c r="D912" i="19"/>
  <c r="D1129" i="19"/>
  <c r="C1240" i="19"/>
  <c r="F1240" i="19" s="1"/>
  <c r="G1240" i="19" s="1"/>
  <c r="C922" i="19"/>
  <c r="F922" i="19" s="1"/>
  <c r="G922" i="19" s="1"/>
  <c r="C994" i="19"/>
  <c r="F994" i="19" s="1"/>
  <c r="G994" i="19" s="1"/>
  <c r="D909" i="19"/>
  <c r="D1082" i="19"/>
  <c r="C1132" i="19"/>
  <c r="F1132" i="19" s="1"/>
  <c r="G1132" i="19" s="1"/>
  <c r="C1146" i="19"/>
  <c r="F1146" i="19" s="1"/>
  <c r="G1146" i="19" s="1"/>
  <c r="C1059" i="19"/>
  <c r="F1059" i="19" s="1"/>
  <c r="G1059" i="19" s="1"/>
  <c r="C1233" i="19"/>
  <c r="F1233" i="19" s="1"/>
  <c r="G1233" i="19" s="1"/>
  <c r="C874" i="19"/>
  <c r="F874" i="19" s="1"/>
  <c r="G874" i="19" s="1"/>
  <c r="D985" i="19"/>
  <c r="D1056" i="19"/>
  <c r="D992" i="19"/>
  <c r="C1250" i="19"/>
  <c r="F1250" i="19" s="1"/>
  <c r="G1250" i="19" s="1"/>
  <c r="D978" i="19"/>
  <c r="D1066" i="19"/>
  <c r="D1026" i="19"/>
  <c r="D1252" i="19"/>
  <c r="C1008" i="19"/>
  <c r="F1008" i="19" s="1"/>
  <c r="G1008" i="19" s="1"/>
  <c r="C1268" i="19"/>
  <c r="F1268" i="19" s="1"/>
  <c r="G1268" i="19" s="1"/>
  <c r="C1147" i="19"/>
  <c r="F1147" i="19" s="1"/>
  <c r="G1147" i="19" s="1"/>
  <c r="C1029" i="19"/>
  <c r="F1029" i="19" s="1"/>
  <c r="G1029" i="19" s="1"/>
  <c r="C1087" i="19"/>
  <c r="F1087" i="19" s="1"/>
  <c r="G1087" i="19" s="1"/>
  <c r="C1168" i="19"/>
  <c r="F1168" i="19" s="1"/>
  <c r="G1168" i="19" s="1"/>
  <c r="C1137" i="19"/>
  <c r="F1137" i="19" s="1"/>
  <c r="G1137" i="19" s="1"/>
  <c r="C885" i="19"/>
  <c r="F885" i="19" s="1"/>
  <c r="G885" i="19" s="1"/>
  <c r="D1241" i="19"/>
  <c r="C1062" i="19"/>
  <c r="F1062" i="19" s="1"/>
  <c r="G1062" i="19" s="1"/>
  <c r="C992" i="19"/>
  <c r="F992" i="19" s="1"/>
  <c r="G992" i="19" s="1"/>
  <c r="D1025" i="19"/>
  <c r="D1092" i="19"/>
  <c r="D1220" i="19"/>
  <c r="C1226" i="19"/>
  <c r="F1226" i="19" s="1"/>
  <c r="G1226" i="19" s="1"/>
  <c r="C961" i="19"/>
  <c r="F961" i="19" s="1"/>
  <c r="G961" i="19" s="1"/>
  <c r="D1063" i="19"/>
  <c r="D1144" i="19"/>
  <c r="D1225" i="19"/>
  <c r="D965" i="19"/>
  <c r="D1223" i="19"/>
  <c r="D940" i="19"/>
  <c r="D1196" i="19"/>
  <c r="D1093" i="19"/>
  <c r="D997" i="19"/>
  <c r="D1280" i="19"/>
  <c r="D914" i="19"/>
  <c r="C1184" i="19"/>
  <c r="F1184" i="19" s="1"/>
  <c r="G1184" i="19" s="1"/>
  <c r="D1156" i="19"/>
  <c r="C1265" i="19"/>
  <c r="F1265" i="19" s="1"/>
  <c r="G1265" i="19" s="1"/>
  <c r="C947" i="19"/>
  <c r="F947" i="19" s="1"/>
  <c r="G947" i="19" s="1"/>
  <c r="D973" i="19"/>
  <c r="D890" i="19"/>
  <c r="E863" i="19"/>
  <c r="D1074" i="19"/>
  <c r="D961" i="19"/>
  <c r="C1164" i="19"/>
  <c r="F1164" i="19" s="1"/>
  <c r="G1164" i="19" s="1"/>
  <c r="C1156" i="19"/>
  <c r="F1156" i="19" s="1"/>
  <c r="G1156" i="19" s="1"/>
  <c r="C1261" i="19"/>
  <c r="F1261" i="19" s="1"/>
  <c r="G1261" i="19" s="1"/>
  <c r="D928" i="19"/>
  <c r="D1192" i="19"/>
  <c r="C1012" i="19"/>
  <c r="F1012" i="19" s="1"/>
  <c r="G1012" i="19" s="1"/>
  <c r="D962" i="19"/>
  <c r="C1273" i="19"/>
  <c r="F1273" i="19" s="1"/>
  <c r="G1273" i="19" s="1"/>
  <c r="D1060" i="19"/>
  <c r="C955" i="19"/>
  <c r="F955" i="19" s="1"/>
  <c r="G955" i="19" s="1"/>
  <c r="D913" i="19"/>
  <c r="D1194" i="19"/>
  <c r="C1238" i="19"/>
  <c r="F1238" i="19" s="1"/>
  <c r="G1238" i="19" s="1"/>
  <c r="D1112" i="19"/>
  <c r="D1104" i="19"/>
  <c r="D1088" i="19"/>
  <c r="C973" i="19"/>
  <c r="F973" i="19" s="1"/>
  <c r="G973" i="19" s="1"/>
  <c r="C974" i="19"/>
  <c r="F974" i="19" s="1"/>
  <c r="G974" i="19" s="1"/>
  <c r="C1177" i="19"/>
  <c r="F1177" i="19" s="1"/>
  <c r="G1177" i="19" s="1"/>
  <c r="D1008" i="19"/>
  <c r="C1157" i="19"/>
  <c r="F1157" i="19" s="1"/>
  <c r="G1157" i="19" s="1"/>
  <c r="C987" i="19"/>
  <c r="F987" i="19" s="1"/>
  <c r="G987" i="19" s="1"/>
  <c r="D960" i="19"/>
  <c r="C1005" i="19"/>
  <c r="F1005" i="19" s="1"/>
  <c r="G1005" i="19" s="1"/>
  <c r="D1251" i="19"/>
  <c r="C1031" i="19"/>
  <c r="F1031" i="19" s="1"/>
  <c r="G1031" i="19" s="1"/>
  <c r="D896" i="19"/>
  <c r="D1138" i="19"/>
  <c r="C1078" i="19"/>
  <c r="F1078" i="19" s="1"/>
  <c r="G1078" i="19" s="1"/>
  <c r="D1047" i="19"/>
  <c r="D1205" i="19"/>
  <c r="C1108" i="19"/>
  <c r="F1108" i="19" s="1"/>
  <c r="G1108" i="19" s="1"/>
  <c r="D1091" i="19"/>
  <c r="C1151" i="19"/>
  <c r="F1151" i="19" s="1"/>
  <c r="G1151" i="19" s="1"/>
  <c r="D880" i="19"/>
  <c r="D1178" i="19"/>
  <c r="C1222" i="19"/>
  <c r="F1222" i="19" s="1"/>
  <c r="G1222" i="19" s="1"/>
  <c r="C1106" i="19"/>
  <c r="F1106" i="19" s="1"/>
  <c r="G1106" i="19" s="1"/>
  <c r="C969" i="19"/>
  <c r="F969" i="19" s="1"/>
  <c r="G969" i="19" s="1"/>
  <c r="C1274" i="19"/>
  <c r="F1274" i="19" s="1"/>
  <c r="G1274" i="19" s="1"/>
  <c r="C1182" i="19"/>
  <c r="F1182" i="19" s="1"/>
  <c r="G1182" i="19" s="1"/>
  <c r="D1035" i="19"/>
  <c r="C908" i="19"/>
  <c r="F908" i="19" s="1"/>
  <c r="G908" i="19" s="1"/>
  <c r="C1229" i="19"/>
  <c r="F1229" i="19" s="1"/>
  <c r="G1229" i="19" s="1"/>
  <c r="D918" i="19"/>
  <c r="D1267" i="19"/>
  <c r="D1142" i="19"/>
  <c r="C1153" i="19"/>
  <c r="F1153" i="19" s="1"/>
  <c r="G1153" i="19" s="1"/>
  <c r="C890" i="19"/>
  <c r="F890" i="19" s="1"/>
  <c r="G890" i="19" s="1"/>
  <c r="D1027" i="19"/>
  <c r="C1208" i="19"/>
  <c r="F1208" i="19" s="1"/>
  <c r="G1208" i="19" s="1"/>
  <c r="C870" i="19"/>
  <c r="F870" i="19" s="1"/>
  <c r="G870" i="19" s="1"/>
  <c r="D926" i="19"/>
  <c r="D887" i="19"/>
  <c r="C939" i="19"/>
  <c r="F939" i="19" s="1"/>
  <c r="G939" i="19" s="1"/>
  <c r="D1101" i="19"/>
  <c r="C921" i="19"/>
  <c r="F921" i="19" s="1"/>
  <c r="G921" i="19" s="1"/>
  <c r="D929" i="19"/>
  <c r="D954" i="19"/>
  <c r="D888" i="19"/>
  <c r="C1056" i="19"/>
  <c r="F1056" i="19" s="1"/>
  <c r="G1056" i="19" s="1"/>
  <c r="D1140" i="19"/>
  <c r="C1138" i="19"/>
  <c r="F1138" i="19" s="1"/>
  <c r="G1138" i="19" s="1"/>
  <c r="D1279" i="19"/>
  <c r="C1048" i="19"/>
  <c r="F1048" i="19" s="1"/>
  <c r="G1048" i="19" s="1"/>
  <c r="D1233" i="19"/>
  <c r="C1243" i="19"/>
  <c r="F1243" i="19" s="1"/>
  <c r="G1243" i="19" s="1"/>
  <c r="D1152" i="19"/>
  <c r="C897" i="19"/>
  <c r="F897" i="19" s="1"/>
  <c r="G897" i="19" s="1"/>
  <c r="D948" i="19"/>
  <c r="D975" i="19"/>
  <c r="D864" i="19"/>
  <c r="C1219" i="19"/>
  <c r="F1219" i="19" s="1"/>
  <c r="G1219" i="19" s="1"/>
  <c r="D1086" i="19"/>
  <c r="D930" i="19"/>
  <c r="C1204" i="19"/>
  <c r="F1204" i="19" s="1"/>
  <c r="G1204" i="19" s="1"/>
  <c r="C1165" i="19"/>
  <c r="F1165" i="19" s="1"/>
  <c r="G1165" i="19" s="1"/>
  <c r="D1051" i="19"/>
  <c r="D1193" i="19"/>
  <c r="D1005" i="19"/>
  <c r="D1079" i="19"/>
  <c r="D1122" i="19"/>
  <c r="C1065" i="19"/>
  <c r="F1065" i="19" s="1"/>
  <c r="G1065" i="19" s="1"/>
  <c r="D922" i="19"/>
  <c r="C1107" i="19"/>
  <c r="F1107" i="19" s="1"/>
  <c r="G1107" i="19" s="1"/>
  <c r="D1031" i="19"/>
  <c r="C867" i="19"/>
  <c r="F867" i="19" s="1"/>
  <c r="G867" i="19" s="1"/>
  <c r="D897" i="19"/>
  <c r="C1234" i="19"/>
  <c r="F1234" i="19" s="1"/>
  <c r="G1234" i="19" s="1"/>
  <c r="D1019" i="19"/>
  <c r="C1162" i="19"/>
  <c r="F1162" i="19" s="1"/>
  <c r="G1162" i="19" s="1"/>
  <c r="C1255" i="19"/>
  <c r="F1255" i="19" s="1"/>
  <c r="G1255" i="19" s="1"/>
  <c r="C907" i="19"/>
  <c r="F907" i="19" s="1"/>
  <c r="G907" i="19" s="1"/>
  <c r="D1213" i="19"/>
  <c r="C1270" i="19"/>
  <c r="F1270" i="19" s="1"/>
  <c r="G1270" i="19" s="1"/>
  <c r="D1247" i="19"/>
  <c r="D964" i="19"/>
  <c r="C931" i="19"/>
  <c r="F931" i="19" s="1"/>
  <c r="G931" i="19" s="1"/>
  <c r="C933" i="19"/>
  <c r="F933" i="19" s="1"/>
  <c r="G933" i="19" s="1"/>
  <c r="C1210" i="19"/>
  <c r="F1210" i="19" s="1"/>
  <c r="G1210" i="19" s="1"/>
  <c r="C1186" i="19"/>
  <c r="F1186" i="19" s="1"/>
  <c r="G1186" i="19" s="1"/>
  <c r="D1127" i="19"/>
  <c r="C1057" i="19"/>
  <c r="F1057" i="19" s="1"/>
  <c r="G1057" i="19" s="1"/>
  <c r="D1281" i="19"/>
  <c r="C984" i="19"/>
  <c r="F984" i="19" s="1"/>
  <c r="G984" i="19" s="1"/>
  <c r="D915" i="19"/>
  <c r="C948" i="19"/>
  <c r="F948" i="19" s="1"/>
  <c r="G948" i="19" s="1"/>
  <c r="C932" i="19"/>
  <c r="F932" i="19" s="1"/>
  <c r="G932" i="19" s="1"/>
  <c r="C966" i="19"/>
  <c r="F966" i="19" s="1"/>
  <c r="G966" i="19" s="1"/>
  <c r="C1199" i="19"/>
  <c r="F1199" i="19" s="1"/>
  <c r="G1199" i="19" s="1"/>
  <c r="D1190" i="19"/>
  <c r="D1207" i="19"/>
  <c r="D942" i="19"/>
  <c r="D1222" i="19"/>
  <c r="D987" i="19"/>
  <c r="D1230" i="19"/>
  <c r="D1201" i="19"/>
  <c r="D1208" i="19"/>
  <c r="C1235" i="19"/>
  <c r="F1235" i="19" s="1"/>
  <c r="G1235" i="19" s="1"/>
  <c r="D908" i="19"/>
  <c r="D889" i="19"/>
  <c r="C1280" i="19"/>
  <c r="F1280" i="19" s="1"/>
  <c r="G1280" i="19" s="1"/>
  <c r="D1145" i="19"/>
  <c r="C1227" i="19"/>
  <c r="F1227" i="19" s="1"/>
  <c r="G1227" i="19" s="1"/>
  <c r="C1090" i="19"/>
  <c r="F1090" i="19" s="1"/>
  <c r="G1090" i="19" s="1"/>
  <c r="D1265" i="19"/>
  <c r="C866" i="19"/>
  <c r="F866" i="19" s="1"/>
  <c r="G866" i="19" s="1"/>
  <c r="C884" i="19"/>
  <c r="F884" i="19" s="1"/>
  <c r="G884" i="19" s="1"/>
  <c r="C1163" i="19"/>
  <c r="F1163" i="19" s="1"/>
  <c r="G1163" i="19" s="1"/>
  <c r="D1094" i="19"/>
  <c r="D924" i="19"/>
  <c r="D886" i="19"/>
  <c r="D995" i="19"/>
  <c r="D1226" i="19"/>
  <c r="C995" i="19"/>
  <c r="F995" i="19" s="1"/>
  <c r="G995" i="19" s="1"/>
  <c r="D916" i="19"/>
  <c r="C1014" i="19"/>
  <c r="F1014" i="19" s="1"/>
  <c r="G1014" i="19" s="1"/>
  <c r="C999" i="19"/>
  <c r="F999" i="19" s="1"/>
  <c r="G999" i="19" s="1"/>
  <c r="D1131" i="19"/>
  <c r="C982" i="19"/>
  <c r="F982" i="19" s="1"/>
  <c r="G982" i="19" s="1"/>
  <c r="C977" i="19"/>
  <c r="F977" i="19" s="1"/>
  <c r="G977" i="19" s="1"/>
  <c r="D986" i="19"/>
  <c r="D1075" i="19"/>
  <c r="C1061" i="19"/>
  <c r="F1061" i="19" s="1"/>
  <c r="G1061" i="19" s="1"/>
  <c r="D1219" i="19"/>
  <c r="D1087" i="19"/>
  <c r="C1217" i="19"/>
  <c r="F1217" i="19" s="1"/>
  <c r="G1217" i="19" s="1"/>
  <c r="C1150" i="19"/>
  <c r="F1150" i="19" s="1"/>
  <c r="G1150" i="19" s="1"/>
  <c r="C1232" i="19"/>
  <c r="F1232" i="19" s="1"/>
  <c r="G1232" i="19" s="1"/>
  <c r="C1158" i="19"/>
  <c r="F1158" i="19" s="1"/>
  <c r="G1158" i="19" s="1"/>
  <c r="D999" i="19"/>
  <c r="D869" i="19"/>
  <c r="D1049" i="19"/>
  <c r="D1211" i="19"/>
  <c r="D1232" i="19"/>
  <c r="D1011" i="19"/>
  <c r="C1211" i="19"/>
  <c r="F1211" i="19" s="1"/>
  <c r="G1211" i="19" s="1"/>
  <c r="C1110" i="19"/>
  <c r="F1110" i="19" s="1"/>
  <c r="G1110" i="19" s="1"/>
  <c r="D1266" i="19"/>
  <c r="C1099" i="19"/>
  <c r="F1099" i="19" s="1"/>
  <c r="G1099" i="19" s="1"/>
  <c r="D1041" i="19"/>
  <c r="C1191" i="19"/>
  <c r="F1191" i="19" s="1"/>
  <c r="G1191" i="19" s="1"/>
  <c r="C1258" i="19"/>
  <c r="F1258" i="19" s="1"/>
  <c r="G1258" i="19" s="1"/>
  <c r="C1053" i="19"/>
  <c r="F1053" i="19" s="1"/>
  <c r="G1053" i="19" s="1"/>
  <c r="D1048" i="19"/>
  <c r="D970" i="19"/>
  <c r="C1079" i="19"/>
  <c r="F1079" i="19" s="1"/>
  <c r="G1079" i="19" s="1"/>
  <c r="D893" i="19"/>
  <c r="C1064" i="19"/>
  <c r="F1064" i="19" s="1"/>
  <c r="G1064" i="19" s="1"/>
  <c r="D1184" i="19"/>
  <c r="C1197" i="19"/>
  <c r="F1197" i="19" s="1"/>
  <c r="G1197" i="19" s="1"/>
  <c r="D1176" i="19"/>
  <c r="D1147" i="19"/>
  <c r="D1148" i="19"/>
  <c r="D868" i="19"/>
  <c r="C983" i="19"/>
  <c r="F983" i="19" s="1"/>
  <c r="G983" i="19" s="1"/>
  <c r="C1192" i="19"/>
  <c r="F1192" i="19" s="1"/>
  <c r="G1192" i="19" s="1"/>
  <c r="C886" i="19"/>
  <c r="F886" i="19" s="1"/>
  <c r="G886" i="19" s="1"/>
  <c r="D1212" i="19"/>
  <c r="L19" i="25" l="1"/>
  <c r="M18" i="25"/>
  <c r="J12" i="17"/>
  <c r="J7" i="17"/>
  <c r="J19" i="17"/>
  <c r="J8" i="17"/>
  <c r="J6" i="17"/>
  <c r="I174" i="18"/>
  <c r="J5" i="17"/>
  <c r="J4" i="17"/>
  <c r="H132" i="18"/>
  <c r="I20" i="17" s="1"/>
  <c r="I221" i="18"/>
  <c r="I223" i="18" s="1"/>
  <c r="J22" i="17"/>
  <c r="I95" i="18"/>
  <c r="I128" i="18"/>
  <c r="J13" i="17"/>
  <c r="K3" i="17"/>
  <c r="J174" i="18" s="1"/>
  <c r="H175" i="18"/>
  <c r="H129" i="18"/>
  <c r="H222" i="18"/>
  <c r="H96" i="18"/>
  <c r="H101" i="18"/>
  <c r="I14" i="17" s="1"/>
  <c r="J11" i="20"/>
  <c r="K10" i="20"/>
  <c r="L10" i="20" s="1"/>
  <c r="N19" i="25"/>
  <c r="S18" i="25"/>
  <c r="I179" i="18"/>
  <c r="I178" i="18"/>
  <c r="I176" i="18"/>
  <c r="I177" i="18"/>
  <c r="H245" i="18"/>
  <c r="I24" i="17" s="1"/>
  <c r="T17" i="25"/>
  <c r="U17" i="25"/>
  <c r="E864" i="19"/>
  <c r="E865" i="19" s="1"/>
  <c r="E866" i="19" s="1"/>
  <c r="E867" i="19" s="1"/>
  <c r="E868" i="19" s="1"/>
  <c r="E869" i="19" s="1"/>
  <c r="E870" i="19" s="1"/>
  <c r="E871" i="19" s="1"/>
  <c r="E872" i="19" s="1"/>
  <c r="E873" i="19" s="1"/>
  <c r="E874" i="19" s="1"/>
  <c r="E875" i="19" s="1"/>
  <c r="E876" i="19" s="1"/>
  <c r="E877" i="19" s="1"/>
  <c r="E878" i="19" s="1"/>
  <c r="E879" i="19" s="1"/>
  <c r="E880" i="19" s="1"/>
  <c r="E881" i="19" s="1"/>
  <c r="E882" i="19" s="1"/>
  <c r="E883" i="19" s="1"/>
  <c r="E884" i="19" s="1"/>
  <c r="E885" i="19" s="1"/>
  <c r="E886" i="19" s="1"/>
  <c r="E887" i="19" s="1"/>
  <c r="E888" i="19" s="1"/>
  <c r="E889" i="19" s="1"/>
  <c r="E890" i="19" s="1"/>
  <c r="E891" i="19" s="1"/>
  <c r="E892" i="19" s="1"/>
  <c r="E893" i="19" s="1"/>
  <c r="E894" i="19" s="1"/>
  <c r="E895" i="19" s="1"/>
  <c r="E896" i="19" s="1"/>
  <c r="E897" i="19" s="1"/>
  <c r="E898" i="19" s="1"/>
  <c r="E899" i="19" s="1"/>
  <c r="E900" i="19" s="1"/>
  <c r="E901" i="19" s="1"/>
  <c r="E902" i="19" s="1"/>
  <c r="E903" i="19" s="1"/>
  <c r="E904" i="19" s="1"/>
  <c r="E905" i="19" s="1"/>
  <c r="E906" i="19" s="1"/>
  <c r="E907" i="19" s="1"/>
  <c r="E908" i="19" s="1"/>
  <c r="E909" i="19" s="1"/>
  <c r="E910" i="19" s="1"/>
  <c r="E911" i="19" s="1"/>
  <c r="E912" i="19" s="1"/>
  <c r="E913" i="19" s="1"/>
  <c r="E914" i="19" s="1"/>
  <c r="E915" i="19" s="1"/>
  <c r="E916" i="19" s="1"/>
  <c r="E917" i="19" s="1"/>
  <c r="E918" i="19" s="1"/>
  <c r="E919" i="19" s="1"/>
  <c r="E920" i="19" s="1"/>
  <c r="E921" i="19" s="1"/>
  <c r="E922" i="19" s="1"/>
  <c r="E923" i="19" s="1"/>
  <c r="E924" i="19" s="1"/>
  <c r="E925" i="19" s="1"/>
  <c r="E926" i="19" s="1"/>
  <c r="E927" i="19" s="1"/>
  <c r="E928" i="19" s="1"/>
  <c r="E929" i="19" s="1"/>
  <c r="E930" i="19" s="1"/>
  <c r="E931" i="19" s="1"/>
  <c r="E932" i="19" s="1"/>
  <c r="E933" i="19" s="1"/>
  <c r="E934" i="19" s="1"/>
  <c r="E935" i="19" s="1"/>
  <c r="E936" i="19" s="1"/>
  <c r="E937" i="19" s="1"/>
  <c r="E938" i="19" s="1"/>
  <c r="E939" i="19" s="1"/>
  <c r="E940" i="19" s="1"/>
  <c r="E941" i="19" s="1"/>
  <c r="E942" i="19" s="1"/>
  <c r="E943" i="19" s="1"/>
  <c r="E944" i="19" s="1"/>
  <c r="E945" i="19" s="1"/>
  <c r="E946" i="19" s="1"/>
  <c r="E947" i="19" s="1"/>
  <c r="E948" i="19" s="1"/>
  <c r="E949" i="19" s="1"/>
  <c r="E950" i="19" s="1"/>
  <c r="E951" i="19" s="1"/>
  <c r="E952" i="19" s="1"/>
  <c r="E953" i="19" s="1"/>
  <c r="E954" i="19" s="1"/>
  <c r="E955" i="19" s="1"/>
  <c r="E956" i="19" s="1"/>
  <c r="E957" i="19" s="1"/>
  <c r="E958" i="19" s="1"/>
  <c r="E959" i="19" s="1"/>
  <c r="E960" i="19" s="1"/>
  <c r="E961" i="19" s="1"/>
  <c r="E962" i="19" s="1"/>
  <c r="E963" i="19" s="1"/>
  <c r="E964" i="19" s="1"/>
  <c r="E965" i="19" s="1"/>
  <c r="E966" i="19" s="1"/>
  <c r="E967" i="19" s="1"/>
  <c r="E968" i="19" s="1"/>
  <c r="E969" i="19" s="1"/>
  <c r="E970" i="19" s="1"/>
  <c r="E971" i="19" s="1"/>
  <c r="E972" i="19" s="1"/>
  <c r="E973" i="19" s="1"/>
  <c r="E974" i="19" s="1"/>
  <c r="E975" i="19" s="1"/>
  <c r="E976" i="19" s="1"/>
  <c r="E977" i="19" s="1"/>
  <c r="E978" i="19" s="1"/>
  <c r="E979" i="19" s="1"/>
  <c r="E980" i="19" s="1"/>
  <c r="E981" i="19" s="1"/>
  <c r="E982" i="19" s="1"/>
  <c r="E983" i="19" s="1"/>
  <c r="E984" i="19" s="1"/>
  <c r="E985" i="19" s="1"/>
  <c r="E986" i="19" s="1"/>
  <c r="E987" i="19" s="1"/>
  <c r="E988" i="19" s="1"/>
  <c r="E989" i="19" s="1"/>
  <c r="E990" i="19" s="1"/>
  <c r="E991" i="19" s="1"/>
  <c r="E992" i="19" s="1"/>
  <c r="E993" i="19" s="1"/>
  <c r="E994" i="19" s="1"/>
  <c r="E995" i="19" s="1"/>
  <c r="E996" i="19" s="1"/>
  <c r="E997" i="19" s="1"/>
  <c r="E998" i="19" s="1"/>
  <c r="E999" i="19" s="1"/>
  <c r="E1000" i="19" s="1"/>
  <c r="E1001" i="19" s="1"/>
  <c r="E1002" i="19" s="1"/>
  <c r="E1003" i="19" s="1"/>
  <c r="E1004" i="19" s="1"/>
  <c r="E1005" i="19" s="1"/>
  <c r="E1006" i="19" s="1"/>
  <c r="E1007" i="19" s="1"/>
  <c r="E1008" i="19" s="1"/>
  <c r="E1009" i="19" s="1"/>
  <c r="E1010" i="19" s="1"/>
  <c r="E1011" i="19" s="1"/>
  <c r="E1012" i="19" s="1"/>
  <c r="E1013" i="19" s="1"/>
  <c r="E1014" i="19" s="1"/>
  <c r="E1015" i="19" s="1"/>
  <c r="E1016" i="19" s="1"/>
  <c r="E1017" i="19" s="1"/>
  <c r="E1018" i="19" s="1"/>
  <c r="E1019" i="19" s="1"/>
  <c r="E1020" i="19" s="1"/>
  <c r="E1021" i="19" s="1"/>
  <c r="E1022" i="19" s="1"/>
  <c r="E1023" i="19" s="1"/>
  <c r="E1024" i="19" s="1"/>
  <c r="E1025" i="19" s="1"/>
  <c r="E1026" i="19" s="1"/>
  <c r="E1027" i="19" s="1"/>
  <c r="E1028" i="19" s="1"/>
  <c r="E1029" i="19" s="1"/>
  <c r="E1030" i="19" s="1"/>
  <c r="E1031" i="19" s="1"/>
  <c r="E1032" i="19" s="1"/>
  <c r="E1033" i="19" s="1"/>
  <c r="E1034" i="19" s="1"/>
  <c r="E1035" i="19" s="1"/>
  <c r="E1036" i="19" s="1"/>
  <c r="E1037" i="19" s="1"/>
  <c r="E1038" i="19" s="1"/>
  <c r="E1039" i="19" s="1"/>
  <c r="E1040" i="19" s="1"/>
  <c r="E1041" i="19" s="1"/>
  <c r="E1042" i="19" s="1"/>
  <c r="E1043" i="19" s="1"/>
  <c r="E1044" i="19" s="1"/>
  <c r="E1045" i="19" s="1"/>
  <c r="E1046" i="19" s="1"/>
  <c r="E1047" i="19" s="1"/>
  <c r="E1048" i="19" s="1"/>
  <c r="E1049" i="19" s="1"/>
  <c r="E1050" i="19" s="1"/>
  <c r="E1051" i="19" s="1"/>
  <c r="E1052" i="19" s="1"/>
  <c r="E1053" i="19" s="1"/>
  <c r="E1054" i="19" s="1"/>
  <c r="E1055" i="19" s="1"/>
  <c r="E1056" i="19" s="1"/>
  <c r="E1057" i="19" s="1"/>
  <c r="E1058" i="19" s="1"/>
  <c r="E1059" i="19" s="1"/>
  <c r="E1060" i="19" s="1"/>
  <c r="E1061" i="19" s="1"/>
  <c r="E1062" i="19" s="1"/>
  <c r="E1063" i="19" s="1"/>
  <c r="E1064" i="19" s="1"/>
  <c r="E1065" i="19" s="1"/>
  <c r="E1066" i="19" s="1"/>
  <c r="E1067" i="19" s="1"/>
  <c r="E1068" i="19" s="1"/>
  <c r="E1069" i="19" s="1"/>
  <c r="E1070" i="19" s="1"/>
  <c r="E1071" i="19" s="1"/>
  <c r="E1072" i="19" s="1"/>
  <c r="E1073" i="19" s="1"/>
  <c r="E1074" i="19" s="1"/>
  <c r="E1075" i="19" s="1"/>
  <c r="E1076" i="19" s="1"/>
  <c r="E1077" i="19" s="1"/>
  <c r="E1078" i="19" s="1"/>
  <c r="E1079" i="19" s="1"/>
  <c r="E1080" i="19" s="1"/>
  <c r="E1081" i="19" s="1"/>
  <c r="E1082" i="19" s="1"/>
  <c r="E1083" i="19" s="1"/>
  <c r="E1084" i="19" s="1"/>
  <c r="E1085" i="19" s="1"/>
  <c r="E1086" i="19" s="1"/>
  <c r="E1087" i="19" s="1"/>
  <c r="E1088" i="19" s="1"/>
  <c r="E1089" i="19" s="1"/>
  <c r="E1090" i="19" s="1"/>
  <c r="E1091" i="19" s="1"/>
  <c r="E1092" i="19" s="1"/>
  <c r="E1093" i="19" s="1"/>
  <c r="E1094" i="19" s="1"/>
  <c r="E1095" i="19" s="1"/>
  <c r="E1096" i="19" s="1"/>
  <c r="E1097" i="19" s="1"/>
  <c r="E1098" i="19" s="1"/>
  <c r="E1099" i="19" s="1"/>
  <c r="E1100" i="19" s="1"/>
  <c r="E1101" i="19" s="1"/>
  <c r="E1102" i="19" s="1"/>
  <c r="E1103" i="19" s="1"/>
  <c r="E1104" i="19" s="1"/>
  <c r="E1105" i="19" s="1"/>
  <c r="E1106" i="19" s="1"/>
  <c r="E1107" i="19" s="1"/>
  <c r="E1108" i="19" s="1"/>
  <c r="E1109" i="19" s="1"/>
  <c r="E1110" i="19" s="1"/>
  <c r="E1111" i="19" s="1"/>
  <c r="E1112" i="19" s="1"/>
  <c r="E1113" i="19" s="1"/>
  <c r="E1114" i="19" s="1"/>
  <c r="E1115" i="19" s="1"/>
  <c r="E1116" i="19" s="1"/>
  <c r="E1117" i="19" s="1"/>
  <c r="E1118" i="19" s="1"/>
  <c r="E1119" i="19" s="1"/>
  <c r="E1120" i="19" s="1"/>
  <c r="E1121" i="19" s="1"/>
  <c r="E1122" i="19" s="1"/>
  <c r="E1123" i="19" s="1"/>
  <c r="E1124" i="19" s="1"/>
  <c r="E1125" i="19" s="1"/>
  <c r="E1126" i="19" s="1"/>
  <c r="E1127" i="19" s="1"/>
  <c r="E1128" i="19" s="1"/>
  <c r="E1129" i="19" s="1"/>
  <c r="E1130" i="19" s="1"/>
  <c r="E1131" i="19" s="1"/>
  <c r="E1132" i="19" s="1"/>
  <c r="E1133" i="19" s="1"/>
  <c r="E1134" i="19" s="1"/>
  <c r="E1135" i="19" s="1"/>
  <c r="E1136" i="19" s="1"/>
  <c r="E1137" i="19" s="1"/>
  <c r="E1138" i="19" s="1"/>
  <c r="E1139" i="19" s="1"/>
  <c r="E1140" i="19" s="1"/>
  <c r="E1141" i="19" s="1"/>
  <c r="E1142" i="19" s="1"/>
  <c r="E1143" i="19" s="1"/>
  <c r="E1144" i="19" s="1"/>
  <c r="E1145" i="19" s="1"/>
  <c r="E1146" i="19" s="1"/>
  <c r="E1147" i="19" s="1"/>
  <c r="E1148" i="19" s="1"/>
  <c r="E1149" i="19" s="1"/>
  <c r="E1150" i="19" s="1"/>
  <c r="E1151" i="19" s="1"/>
  <c r="E1152" i="19" s="1"/>
  <c r="E1153" i="19" s="1"/>
  <c r="E1154" i="19" s="1"/>
  <c r="E1155" i="19" s="1"/>
  <c r="E1156" i="19" s="1"/>
  <c r="E1157" i="19" s="1"/>
  <c r="E1158" i="19" s="1"/>
  <c r="E1159" i="19" s="1"/>
  <c r="E1160" i="19" s="1"/>
  <c r="E1161" i="19" s="1"/>
  <c r="E1162" i="19" s="1"/>
  <c r="E1163" i="19" s="1"/>
  <c r="E1164" i="19" s="1"/>
  <c r="E1165" i="19" s="1"/>
  <c r="E1166" i="19" s="1"/>
  <c r="E1167" i="19" s="1"/>
  <c r="E1168" i="19" s="1"/>
  <c r="E1169" i="19" s="1"/>
  <c r="E1170" i="19" s="1"/>
  <c r="E1171" i="19" s="1"/>
  <c r="E1172" i="19" s="1"/>
  <c r="E1173" i="19" s="1"/>
  <c r="E1174" i="19" s="1"/>
  <c r="E1175" i="19" s="1"/>
  <c r="E1176" i="19" s="1"/>
  <c r="E1177" i="19" s="1"/>
  <c r="E1178" i="19" s="1"/>
  <c r="E1179" i="19" s="1"/>
  <c r="E1180" i="19" s="1"/>
  <c r="E1181" i="19" s="1"/>
  <c r="E1182" i="19" s="1"/>
  <c r="E1183" i="19" s="1"/>
  <c r="E1184" i="19" s="1"/>
  <c r="E1185" i="19" s="1"/>
  <c r="E1186" i="19" s="1"/>
  <c r="E1187" i="19" s="1"/>
  <c r="E1188" i="19" s="1"/>
  <c r="E1189" i="19" s="1"/>
  <c r="E1190" i="19" s="1"/>
  <c r="E1191" i="19" s="1"/>
  <c r="E1192" i="19" s="1"/>
  <c r="E1193" i="19" s="1"/>
  <c r="E1194" i="19" s="1"/>
  <c r="E1195" i="19" s="1"/>
  <c r="E1196" i="19" s="1"/>
  <c r="E1197" i="19" s="1"/>
  <c r="E1198" i="19" s="1"/>
  <c r="E1199" i="19" s="1"/>
  <c r="E1200" i="19" s="1"/>
  <c r="E1201" i="19" s="1"/>
  <c r="E1202" i="19" s="1"/>
  <c r="E1203" i="19" s="1"/>
  <c r="E1204" i="19" s="1"/>
  <c r="E1205" i="19" s="1"/>
  <c r="E1206" i="19" s="1"/>
  <c r="E1207" i="19" s="1"/>
  <c r="E1208" i="19" s="1"/>
  <c r="E1209" i="19" s="1"/>
  <c r="E1210" i="19" s="1"/>
  <c r="E1211" i="19" s="1"/>
  <c r="E1212" i="19" s="1"/>
  <c r="E1213" i="19" s="1"/>
  <c r="E1214" i="19" s="1"/>
  <c r="E1215" i="19" s="1"/>
  <c r="E1216" i="19" s="1"/>
  <c r="E1217" i="19" s="1"/>
  <c r="E1218" i="19" s="1"/>
  <c r="E1219" i="19" s="1"/>
  <c r="E1220" i="19" s="1"/>
  <c r="E1221" i="19" s="1"/>
  <c r="E1222" i="19" s="1"/>
  <c r="E1223" i="19" s="1"/>
  <c r="E1224" i="19" s="1"/>
  <c r="E1225" i="19" s="1"/>
  <c r="E1226" i="19" s="1"/>
  <c r="E1227" i="19" s="1"/>
  <c r="E1228" i="19" s="1"/>
  <c r="E1229" i="19" s="1"/>
  <c r="E1230" i="19" s="1"/>
  <c r="E1231" i="19" s="1"/>
  <c r="E1232" i="19" s="1"/>
  <c r="E1233" i="19" s="1"/>
  <c r="E1234" i="19" s="1"/>
  <c r="E1235" i="19" s="1"/>
  <c r="E1236" i="19" s="1"/>
  <c r="E1237" i="19" s="1"/>
  <c r="E1238" i="19" s="1"/>
  <c r="E1239" i="19" s="1"/>
  <c r="E1240" i="19" s="1"/>
  <c r="E1241" i="19" s="1"/>
  <c r="E1242" i="19" s="1"/>
  <c r="E1243" i="19" s="1"/>
  <c r="E1244" i="19" s="1"/>
  <c r="E1245" i="19" s="1"/>
  <c r="E1246" i="19" s="1"/>
  <c r="E1247" i="19" s="1"/>
  <c r="E1248" i="19" s="1"/>
  <c r="E1249" i="19" s="1"/>
  <c r="E1250" i="19" s="1"/>
  <c r="E1251" i="19" s="1"/>
  <c r="E1252" i="19" s="1"/>
  <c r="E1253" i="19" s="1"/>
  <c r="E1254" i="19" s="1"/>
  <c r="E1255" i="19" s="1"/>
  <c r="E1256" i="19" s="1"/>
  <c r="E1257" i="19" s="1"/>
  <c r="E1258" i="19" s="1"/>
  <c r="E1259" i="19" s="1"/>
  <c r="E1260" i="19" s="1"/>
  <c r="E1261" i="19" s="1"/>
  <c r="E1262" i="19" s="1"/>
  <c r="E1263" i="19" s="1"/>
  <c r="E1264" i="19" s="1"/>
  <c r="E1265" i="19" s="1"/>
  <c r="E1266" i="19" s="1"/>
  <c r="E1267" i="19" s="1"/>
  <c r="E1268" i="19" s="1"/>
  <c r="E1269" i="19" s="1"/>
  <c r="E1270" i="19" s="1"/>
  <c r="E1271" i="19" s="1"/>
  <c r="E1272" i="19" s="1"/>
  <c r="E1273" i="19" s="1"/>
  <c r="E1274" i="19" s="1"/>
  <c r="E1275" i="19" s="1"/>
  <c r="E1276" i="19" s="1"/>
  <c r="E1277" i="19" s="1"/>
  <c r="E1278" i="19" s="1"/>
  <c r="E1279" i="19" s="1"/>
  <c r="E1280" i="19" s="1"/>
  <c r="E1281" i="19" s="1"/>
  <c r="E1282" i="19" s="1"/>
  <c r="E1283" i="19" s="1"/>
  <c r="N11" i="20"/>
  <c r="O10" i="20"/>
  <c r="P10" i="20" s="1"/>
  <c r="G10" i="20"/>
  <c r="H10" i="20" s="1"/>
  <c r="F11" i="20"/>
  <c r="I130" i="18"/>
  <c r="I131" i="18"/>
  <c r="I243" i="18"/>
  <c r="I244" i="18"/>
  <c r="B11" i="20"/>
  <c r="C10" i="20"/>
  <c r="D10" i="20" s="1"/>
  <c r="H180" i="18"/>
  <c r="I21" i="17" s="1"/>
  <c r="I97" i="18"/>
  <c r="I100" i="18"/>
  <c r="I99" i="18"/>
  <c r="I98" i="18"/>
  <c r="E860" i="19"/>
  <c r="F860" i="19" s="1"/>
  <c r="AF118" i="18" s="1"/>
  <c r="F864" i="19"/>
  <c r="G864" i="19" s="1"/>
  <c r="L2" i="17"/>
  <c r="J242" i="18"/>
  <c r="J220" i="18"/>
  <c r="J94" i="18"/>
  <c r="J127" i="18"/>
  <c r="J173" i="18"/>
  <c r="K12" i="17" l="1"/>
  <c r="K11" i="17"/>
  <c r="L20" i="25"/>
  <c r="M19" i="25"/>
  <c r="K22" i="17"/>
  <c r="K7" i="17"/>
  <c r="K4" i="17"/>
  <c r="K5" i="17"/>
  <c r="K6" i="17"/>
  <c r="K8" i="17"/>
  <c r="J221" i="18"/>
  <c r="J223" i="18" s="1"/>
  <c r="J95" i="18"/>
  <c r="K19" i="17"/>
  <c r="L3" i="17"/>
  <c r="J128" i="18"/>
  <c r="K13" i="17"/>
  <c r="I96" i="18"/>
  <c r="I222" i="18"/>
  <c r="I129" i="18"/>
  <c r="I175" i="18"/>
  <c r="I101" i="18"/>
  <c r="J14" i="17" s="1"/>
  <c r="J179" i="18"/>
  <c r="J176" i="18"/>
  <c r="J178" i="18"/>
  <c r="J177" i="18"/>
  <c r="I180" i="18"/>
  <c r="J21" i="17" s="1"/>
  <c r="C11" i="20"/>
  <c r="D11" i="20" s="1"/>
  <c r="B12" i="20"/>
  <c r="T18" i="25"/>
  <c r="U18" i="25"/>
  <c r="AF123" i="18"/>
  <c r="AD125" i="18" s="1"/>
  <c r="AE119" i="18"/>
  <c r="J130" i="18"/>
  <c r="J131" i="18"/>
  <c r="F12" i="20"/>
  <c r="G11" i="20"/>
  <c r="H11" i="20" s="1"/>
  <c r="J99" i="18"/>
  <c r="J97" i="18"/>
  <c r="J98" i="18"/>
  <c r="J100" i="18"/>
  <c r="S19" i="25"/>
  <c r="N20" i="25"/>
  <c r="J243" i="18"/>
  <c r="J244" i="18"/>
  <c r="I132" i="18"/>
  <c r="J20" i="17" s="1"/>
  <c r="N12" i="20"/>
  <c r="O11" i="20"/>
  <c r="P11" i="20" s="1"/>
  <c r="J12" i="20"/>
  <c r="K11" i="20"/>
  <c r="L11" i="20" s="1"/>
  <c r="M2" i="17"/>
  <c r="K220" i="18"/>
  <c r="K94" i="18"/>
  <c r="K242" i="18"/>
  <c r="K127" i="18"/>
  <c r="K173" i="18"/>
  <c r="I245" i="18"/>
  <c r="J24" i="17" s="1"/>
  <c r="L4" i="17" l="1"/>
  <c r="M20" i="25"/>
  <c r="L21" i="25"/>
  <c r="L11" i="17"/>
  <c r="L12" i="17"/>
  <c r="L13" i="17"/>
  <c r="L8" i="17"/>
  <c r="L6" i="17"/>
  <c r="L7" i="17"/>
  <c r="L5" i="17"/>
  <c r="J245" i="18"/>
  <c r="K24" i="17" s="1"/>
  <c r="J132" i="18"/>
  <c r="K20" i="17" s="1"/>
  <c r="L19" i="17"/>
  <c r="K95" i="18"/>
  <c r="M3" i="17"/>
  <c r="L221" i="18" s="1"/>
  <c r="K128" i="18"/>
  <c r="K221" i="18"/>
  <c r="L22" i="17"/>
  <c r="K174" i="18"/>
  <c r="J96" i="18"/>
  <c r="J129" i="18"/>
  <c r="J222" i="18"/>
  <c r="J175" i="18"/>
  <c r="K179" i="18"/>
  <c r="K176" i="18"/>
  <c r="K178" i="18"/>
  <c r="K177" i="18"/>
  <c r="O12" i="20"/>
  <c r="P12" i="20" s="1"/>
  <c r="N13" i="20"/>
  <c r="J180" i="18"/>
  <c r="K21" i="17" s="1"/>
  <c r="N2" i="17"/>
  <c r="L242" i="18"/>
  <c r="L94" i="18"/>
  <c r="L127" i="18"/>
  <c r="L220" i="18"/>
  <c r="L173" i="18"/>
  <c r="K130" i="18"/>
  <c r="K131" i="18"/>
  <c r="C12" i="20"/>
  <c r="D12" i="20" s="1"/>
  <c r="B13" i="20"/>
  <c r="K12" i="20"/>
  <c r="L12" i="20" s="1"/>
  <c r="J13" i="20"/>
  <c r="G12" i="20"/>
  <c r="H12" i="20" s="1"/>
  <c r="F13" i="20"/>
  <c r="K243" i="18"/>
  <c r="K244" i="18"/>
  <c r="S20" i="25"/>
  <c r="N21" i="25"/>
  <c r="K98" i="18"/>
  <c r="K97" i="18"/>
  <c r="K100" i="18"/>
  <c r="K99" i="18"/>
  <c r="T19" i="25"/>
  <c r="U19" i="25"/>
  <c r="J101" i="18"/>
  <c r="K14" i="17" s="1"/>
  <c r="M12" i="17" l="1"/>
  <c r="M21" i="25"/>
  <c r="L22" i="25"/>
  <c r="M5" i="17"/>
  <c r="M11" i="17"/>
  <c r="L174" i="18"/>
  <c r="M8" i="17"/>
  <c r="M6" i="17"/>
  <c r="M7" i="17"/>
  <c r="M4" i="17"/>
  <c r="M13" i="17"/>
  <c r="K180" i="18"/>
  <c r="L21" i="17" s="1"/>
  <c r="M19" i="17"/>
  <c r="K223" i="18"/>
  <c r="L128" i="18"/>
  <c r="M22" i="17"/>
  <c r="N3" i="17"/>
  <c r="M221" i="18" s="1"/>
  <c r="L95" i="18"/>
  <c r="K175" i="18"/>
  <c r="K222" i="18"/>
  <c r="K129" i="18"/>
  <c r="K96" i="18"/>
  <c r="G13" i="20"/>
  <c r="H13" i="20" s="1"/>
  <c r="F14" i="20"/>
  <c r="O2" i="17"/>
  <c r="M94" i="18"/>
  <c r="M220" i="18"/>
  <c r="M127" i="18"/>
  <c r="M173" i="18"/>
  <c r="M242" i="18"/>
  <c r="O13" i="20"/>
  <c r="P13" i="20" s="1"/>
  <c r="N14" i="20"/>
  <c r="K101" i="18"/>
  <c r="L14" i="17" s="1"/>
  <c r="K132" i="18"/>
  <c r="L20" i="17" s="1"/>
  <c r="K13" i="20"/>
  <c r="L13" i="20" s="1"/>
  <c r="J14" i="20"/>
  <c r="L131" i="18"/>
  <c r="L130" i="18"/>
  <c r="N22" i="25"/>
  <c r="S21" i="25"/>
  <c r="C13" i="20"/>
  <c r="D13" i="20" s="1"/>
  <c r="B14" i="20"/>
  <c r="L100" i="18"/>
  <c r="L97" i="18"/>
  <c r="L98" i="18"/>
  <c r="L99" i="18"/>
  <c r="T20" i="25"/>
  <c r="U20" i="25"/>
  <c r="L243" i="18"/>
  <c r="L244" i="18"/>
  <c r="K245" i="18"/>
  <c r="L24" i="17" s="1"/>
  <c r="L179" i="18"/>
  <c r="L178" i="18"/>
  <c r="L176" i="18"/>
  <c r="L177" i="18"/>
  <c r="L23" i="25" l="1"/>
  <c r="M22" i="25"/>
  <c r="N12" i="17"/>
  <c r="N11" i="17"/>
  <c r="N4" i="17"/>
  <c r="N7" i="17"/>
  <c r="N6" i="17"/>
  <c r="N5" i="17"/>
  <c r="N8" i="17"/>
  <c r="L132" i="18"/>
  <c r="M20" i="17" s="1"/>
  <c r="M95" i="18"/>
  <c r="N22" i="17"/>
  <c r="M174" i="18"/>
  <c r="M128" i="18"/>
  <c r="L223" i="18"/>
  <c r="M223" i="18" s="1"/>
  <c r="N13" i="17"/>
  <c r="N19" i="17"/>
  <c r="O3" i="17"/>
  <c r="L175" i="18"/>
  <c r="L222" i="18"/>
  <c r="L129" i="18"/>
  <c r="L96" i="18"/>
  <c r="G14" i="20"/>
  <c r="H14" i="20" s="1"/>
  <c r="F15" i="20"/>
  <c r="N15" i="20"/>
  <c r="O14" i="20"/>
  <c r="P14" i="20" s="1"/>
  <c r="L245" i="18"/>
  <c r="M24" i="17" s="1"/>
  <c r="L101" i="18"/>
  <c r="M14" i="17" s="1"/>
  <c r="K14" i="20"/>
  <c r="L14" i="20" s="1"/>
  <c r="J15" i="20"/>
  <c r="M244" i="18"/>
  <c r="M243" i="18"/>
  <c r="M176" i="18"/>
  <c r="M179" i="18"/>
  <c r="M178" i="18"/>
  <c r="M177" i="18"/>
  <c r="L180" i="18"/>
  <c r="M21" i="17" s="1"/>
  <c r="B15" i="20"/>
  <c r="C14" i="20"/>
  <c r="D14" i="20" s="1"/>
  <c r="M130" i="18"/>
  <c r="M131" i="18"/>
  <c r="T21" i="25"/>
  <c r="U21" i="25"/>
  <c r="M97" i="18"/>
  <c r="M99" i="18"/>
  <c r="M98" i="18"/>
  <c r="M100" i="18"/>
  <c r="P2" i="17"/>
  <c r="N94" i="18"/>
  <c r="N127" i="18"/>
  <c r="N173" i="18"/>
  <c r="N242" i="18"/>
  <c r="N220" i="18"/>
  <c r="N23" i="25"/>
  <c r="S22" i="25"/>
  <c r="O12" i="17" l="1"/>
  <c r="M23" i="25"/>
  <c r="L24" i="25"/>
  <c r="O4" i="17"/>
  <c r="O11" i="17"/>
  <c r="O5" i="17"/>
  <c r="O7" i="17"/>
  <c r="O8" i="17"/>
  <c r="O6" i="17"/>
  <c r="N95" i="18"/>
  <c r="N128" i="18"/>
  <c r="N221" i="18"/>
  <c r="N223" i="18" s="1"/>
  <c r="O19" i="17"/>
  <c r="N174" i="18"/>
  <c r="O13" i="17"/>
  <c r="P3" i="17"/>
  <c r="O22" i="17"/>
  <c r="M222" i="18"/>
  <c r="M175" i="18"/>
  <c r="M96" i="18"/>
  <c r="M129" i="18"/>
  <c r="N24" i="25"/>
  <c r="S23" i="25"/>
  <c r="O15" i="20"/>
  <c r="P15" i="20" s="1"/>
  <c r="N16" i="20"/>
  <c r="N179" i="18"/>
  <c r="N178" i="18"/>
  <c r="N176" i="18"/>
  <c r="N177" i="18"/>
  <c r="Q2" i="17"/>
  <c r="O127" i="18"/>
  <c r="O173" i="18"/>
  <c r="O242" i="18"/>
  <c r="O220" i="18"/>
  <c r="O94" i="18"/>
  <c r="M132" i="18"/>
  <c r="N20" i="17" s="1"/>
  <c r="G15" i="20"/>
  <c r="H15" i="20" s="1"/>
  <c r="F16" i="20"/>
  <c r="N130" i="18"/>
  <c r="N131" i="18"/>
  <c r="M180" i="18"/>
  <c r="N21" i="17" s="1"/>
  <c r="U22" i="25"/>
  <c r="T22" i="25"/>
  <c r="N100" i="18"/>
  <c r="N97" i="18"/>
  <c r="N99" i="18"/>
  <c r="N98" i="18"/>
  <c r="M245" i="18"/>
  <c r="N24" i="17" s="1"/>
  <c r="N243" i="18"/>
  <c r="N244" i="18"/>
  <c r="M101" i="18"/>
  <c r="N14" i="17" s="1"/>
  <c r="K15" i="20"/>
  <c r="L15" i="20" s="1"/>
  <c r="J16" i="20"/>
  <c r="C15" i="20"/>
  <c r="D15" i="20" s="1"/>
  <c r="B16" i="20"/>
  <c r="P7" i="17" l="1"/>
  <c r="M24" i="25"/>
  <c r="L25" i="25"/>
  <c r="P12" i="17"/>
  <c r="P11" i="17"/>
  <c r="Q11" i="17" s="1"/>
  <c r="P5" i="17"/>
  <c r="P8" i="17"/>
  <c r="Q8" i="17" s="1"/>
  <c r="P4" i="17"/>
  <c r="P6" i="17"/>
  <c r="N132" i="18"/>
  <c r="O20" i="17" s="1"/>
  <c r="P19" i="17"/>
  <c r="O128" i="18"/>
  <c r="O174" i="18"/>
  <c r="O95" i="18"/>
  <c r="O221" i="18"/>
  <c r="O223" i="18" s="1"/>
  <c r="P13" i="17"/>
  <c r="P22" i="17"/>
  <c r="Q3" i="17"/>
  <c r="N175" i="18"/>
  <c r="N96" i="18"/>
  <c r="N222" i="18"/>
  <c r="N129" i="18"/>
  <c r="N17" i="20"/>
  <c r="O16" i="20"/>
  <c r="P16" i="20" s="1"/>
  <c r="O97" i="18"/>
  <c r="O98" i="18"/>
  <c r="O99" i="18"/>
  <c r="O100" i="18"/>
  <c r="N245" i="18"/>
  <c r="O24" i="17" s="1"/>
  <c r="B17" i="20"/>
  <c r="C16" i="20"/>
  <c r="D16" i="20" s="1"/>
  <c r="J17" i="20"/>
  <c r="K16" i="20"/>
  <c r="L16" i="20" s="1"/>
  <c r="N101" i="18"/>
  <c r="O14" i="17" s="1"/>
  <c r="O244" i="18"/>
  <c r="O243" i="18"/>
  <c r="U23" i="25"/>
  <c r="T23" i="25"/>
  <c r="S24" i="25"/>
  <c r="N25" i="25"/>
  <c r="R2" i="17"/>
  <c r="P242" i="18"/>
  <c r="P220" i="18"/>
  <c r="P127" i="18"/>
  <c r="P173" i="18"/>
  <c r="P94" i="18"/>
  <c r="O179" i="18"/>
  <c r="O178" i="18"/>
  <c r="O176" i="18"/>
  <c r="O177" i="18"/>
  <c r="G16" i="20"/>
  <c r="H16" i="20" s="1"/>
  <c r="F17" i="20"/>
  <c r="O130" i="18"/>
  <c r="O131" i="18"/>
  <c r="N180" i="18"/>
  <c r="O21" i="17" s="1"/>
  <c r="Q12" i="17" l="1"/>
  <c r="Q7" i="17"/>
  <c r="Q5" i="17"/>
  <c r="M25" i="25"/>
  <c r="L26" i="25"/>
  <c r="Q6" i="17"/>
  <c r="Q4" i="17"/>
  <c r="O245" i="18"/>
  <c r="P24" i="17" s="1"/>
  <c r="Q19" i="17"/>
  <c r="P128" i="18"/>
  <c r="P95" i="18"/>
  <c r="Q13" i="17"/>
  <c r="P221" i="18"/>
  <c r="P223" i="18" s="1"/>
  <c r="P174" i="18"/>
  <c r="Q22" i="17"/>
  <c r="R3" i="17"/>
  <c r="Q221" i="18" s="1"/>
  <c r="O222" i="18"/>
  <c r="O175" i="18"/>
  <c r="O96" i="18"/>
  <c r="O129" i="18"/>
  <c r="O101" i="18"/>
  <c r="P14" i="17" s="1"/>
  <c r="O180" i="18"/>
  <c r="P21" i="17" s="1"/>
  <c r="P179" i="18"/>
  <c r="P176" i="18"/>
  <c r="P178" i="18"/>
  <c r="P177" i="18"/>
  <c r="K17" i="20"/>
  <c r="L17" i="20" s="1"/>
  <c r="J18" i="20"/>
  <c r="O17" i="20"/>
  <c r="P17" i="20" s="1"/>
  <c r="N18" i="20"/>
  <c r="G17" i="20"/>
  <c r="H17" i="20" s="1"/>
  <c r="F18" i="20"/>
  <c r="P130" i="18"/>
  <c r="P131" i="18"/>
  <c r="N26" i="25"/>
  <c r="S25" i="25"/>
  <c r="C17" i="20"/>
  <c r="D17" i="20" s="1"/>
  <c r="B18" i="20"/>
  <c r="P98" i="18"/>
  <c r="P100" i="18"/>
  <c r="P99" i="18"/>
  <c r="P97" i="18"/>
  <c r="P244" i="18"/>
  <c r="P243" i="18"/>
  <c r="T24" i="25"/>
  <c r="U24" i="25"/>
  <c r="O132" i="18"/>
  <c r="P20" i="17" s="1"/>
  <c r="S2" i="17"/>
  <c r="Q242" i="18"/>
  <c r="Q127" i="18"/>
  <c r="Q94" i="18"/>
  <c r="Q220" i="18"/>
  <c r="Q173" i="18"/>
  <c r="P245" i="18" l="1"/>
  <c r="Q24" i="17" s="1"/>
  <c r="M26" i="25"/>
  <c r="L27" i="25"/>
  <c r="R12" i="17"/>
  <c r="S12" i="17" s="1"/>
  <c r="R11" i="17"/>
  <c r="S11" i="17" s="1"/>
  <c r="R7" i="17"/>
  <c r="R4" i="17"/>
  <c r="R6" i="17"/>
  <c r="R8" i="17"/>
  <c r="R5" i="17"/>
  <c r="P132" i="18"/>
  <c r="Q20" i="17" s="1"/>
  <c r="Q174" i="18"/>
  <c r="P180" i="18"/>
  <c r="Q21" i="17" s="1"/>
  <c r="Q128" i="18"/>
  <c r="R22" i="17"/>
  <c r="R19" i="17"/>
  <c r="R13" i="17"/>
  <c r="Q95" i="18"/>
  <c r="S3" i="17"/>
  <c r="P96" i="18"/>
  <c r="P129" i="18"/>
  <c r="P222" i="18"/>
  <c r="P175" i="18"/>
  <c r="B19" i="20"/>
  <c r="C18" i="20"/>
  <c r="D18" i="20" s="1"/>
  <c r="F19" i="20"/>
  <c r="G18" i="20"/>
  <c r="H18" i="20" s="1"/>
  <c r="Q179" i="18"/>
  <c r="Q178" i="18"/>
  <c r="Q176" i="18"/>
  <c r="Q177" i="18"/>
  <c r="Q244" i="18"/>
  <c r="Q243" i="18"/>
  <c r="P101" i="18"/>
  <c r="Q14" i="17" s="1"/>
  <c r="Q223" i="18"/>
  <c r="T25" i="25"/>
  <c r="U25" i="25"/>
  <c r="O18" i="20"/>
  <c r="P18" i="20" s="1"/>
  <c r="N19" i="20"/>
  <c r="N27" i="25"/>
  <c r="S26" i="25"/>
  <c r="T2" i="17"/>
  <c r="R94" i="18"/>
  <c r="R127" i="18"/>
  <c r="R242" i="18"/>
  <c r="R173" i="18"/>
  <c r="R220" i="18"/>
  <c r="Q98" i="18"/>
  <c r="Q100" i="18"/>
  <c r="Q99" i="18"/>
  <c r="Q97" i="18"/>
  <c r="J19" i="20"/>
  <c r="K18" i="20"/>
  <c r="L18" i="20" s="1"/>
  <c r="Q131" i="18"/>
  <c r="Q130" i="18"/>
  <c r="Q245" i="18" l="1"/>
  <c r="R24" i="17" s="1"/>
  <c r="S8" i="17"/>
  <c r="S5" i="17"/>
  <c r="S6" i="17"/>
  <c r="M27" i="25"/>
  <c r="L28" i="25"/>
  <c r="S4" i="17"/>
  <c r="S7" i="17"/>
  <c r="R174" i="18"/>
  <c r="R221" i="18"/>
  <c r="R95" i="18"/>
  <c r="S22" i="17"/>
  <c r="T3" i="17"/>
  <c r="S174" i="18" s="1"/>
  <c r="R128" i="18"/>
  <c r="S19" i="17"/>
  <c r="S13" i="17"/>
  <c r="T13" i="17" s="1"/>
  <c r="Q96" i="18"/>
  <c r="Q222" i="18"/>
  <c r="Q129" i="18"/>
  <c r="Q175" i="18"/>
  <c r="U2" i="17"/>
  <c r="S173" i="18"/>
  <c r="S127" i="18"/>
  <c r="S242" i="18"/>
  <c r="S220" i="18"/>
  <c r="S94" i="18"/>
  <c r="J20" i="20"/>
  <c r="K19" i="20"/>
  <c r="L19" i="20" s="1"/>
  <c r="R179" i="18"/>
  <c r="R178" i="18"/>
  <c r="R176" i="18"/>
  <c r="R177" i="18"/>
  <c r="Q101" i="18"/>
  <c r="R14" i="17" s="1"/>
  <c r="G19" i="20"/>
  <c r="H19" i="20" s="1"/>
  <c r="F20" i="20"/>
  <c r="R244" i="18"/>
  <c r="R243" i="18"/>
  <c r="O19" i="20"/>
  <c r="P19" i="20" s="1"/>
  <c r="N20" i="20"/>
  <c r="Q132" i="18"/>
  <c r="R20" i="17" s="1"/>
  <c r="R130" i="18"/>
  <c r="R131" i="18"/>
  <c r="U26" i="25"/>
  <c r="T26" i="25"/>
  <c r="C19" i="20"/>
  <c r="D19" i="20" s="1"/>
  <c r="B20" i="20"/>
  <c r="R97" i="18"/>
  <c r="R99" i="18"/>
  <c r="R100" i="18"/>
  <c r="R98" i="18"/>
  <c r="N28" i="25"/>
  <c r="S27" i="25"/>
  <c r="Q180" i="18"/>
  <c r="R21" i="17" s="1"/>
  <c r="M28" i="25" l="1"/>
  <c r="L29" i="25"/>
  <c r="T12" i="17"/>
  <c r="T11" i="17"/>
  <c r="T7" i="17"/>
  <c r="T4" i="17"/>
  <c r="T8" i="17"/>
  <c r="T5" i="17"/>
  <c r="T6" i="17"/>
  <c r="R132" i="18"/>
  <c r="S20" i="17" s="1"/>
  <c r="R223" i="18"/>
  <c r="T19" i="17"/>
  <c r="S221" i="18"/>
  <c r="T22" i="17"/>
  <c r="S128" i="18"/>
  <c r="U3" i="17"/>
  <c r="T174" i="18" s="1"/>
  <c r="S95" i="18"/>
  <c r="R222" i="18"/>
  <c r="R175" i="18"/>
  <c r="R96" i="18"/>
  <c r="R129" i="18"/>
  <c r="K20" i="20"/>
  <c r="L20" i="20" s="1"/>
  <c r="J21" i="20"/>
  <c r="C20" i="20"/>
  <c r="D20" i="20" s="1"/>
  <c r="B21" i="20"/>
  <c r="F21" i="20"/>
  <c r="G20" i="20"/>
  <c r="H20" i="20" s="1"/>
  <c r="S179" i="18"/>
  <c r="S178" i="18"/>
  <c r="S176" i="18"/>
  <c r="S177" i="18"/>
  <c r="U27" i="25"/>
  <c r="T27" i="25"/>
  <c r="S98" i="18"/>
  <c r="S97" i="18"/>
  <c r="S99" i="18"/>
  <c r="S100" i="18"/>
  <c r="R101" i="18"/>
  <c r="S14" i="17" s="1"/>
  <c r="S28" i="25"/>
  <c r="N29" i="25"/>
  <c r="O20" i="20"/>
  <c r="P20" i="20" s="1"/>
  <c r="N21" i="20"/>
  <c r="R180" i="18"/>
  <c r="S21" i="17" s="1"/>
  <c r="V2" i="17"/>
  <c r="T127" i="18"/>
  <c r="T94" i="18"/>
  <c r="T242" i="18"/>
  <c r="T173" i="18"/>
  <c r="T220" i="18"/>
  <c r="R245" i="18"/>
  <c r="S24" i="17" s="1"/>
  <c r="S244" i="18"/>
  <c r="S243" i="18"/>
  <c r="S131" i="18"/>
  <c r="S130" i="18"/>
  <c r="U12" i="17" l="1"/>
  <c r="M29" i="25"/>
  <c r="L30" i="25"/>
  <c r="U11" i="17"/>
  <c r="S245" i="18"/>
  <c r="T24" i="17" s="1"/>
  <c r="U7" i="17"/>
  <c r="U6" i="17"/>
  <c r="U5" i="17"/>
  <c r="U8" i="17"/>
  <c r="U4" i="17"/>
  <c r="T221" i="18"/>
  <c r="S223" i="18"/>
  <c r="V3" i="17"/>
  <c r="U95" i="18" s="1"/>
  <c r="T95" i="18"/>
  <c r="U19" i="17"/>
  <c r="T128" i="18"/>
  <c r="U13" i="17"/>
  <c r="U22" i="17"/>
  <c r="S175" i="18"/>
  <c r="S222" i="18"/>
  <c r="S96" i="18"/>
  <c r="S129" i="18"/>
  <c r="W2" i="17"/>
  <c r="U127" i="18"/>
  <c r="U220" i="18"/>
  <c r="U173" i="18"/>
  <c r="U94" i="18"/>
  <c r="U242" i="18"/>
  <c r="S101" i="18"/>
  <c r="T14" i="17" s="1"/>
  <c r="T98" i="18"/>
  <c r="T99" i="18"/>
  <c r="T100" i="18"/>
  <c r="T97" i="18"/>
  <c r="F22" i="20"/>
  <c r="G21" i="20"/>
  <c r="H21" i="20" s="1"/>
  <c r="T131" i="18"/>
  <c r="T130" i="18"/>
  <c r="O21" i="20"/>
  <c r="P21" i="20" s="1"/>
  <c r="N22" i="20"/>
  <c r="B22" i="20"/>
  <c r="C21" i="20"/>
  <c r="D21" i="20" s="1"/>
  <c r="T243" i="18"/>
  <c r="T244" i="18"/>
  <c r="S132" i="18"/>
  <c r="T20" i="17" s="1"/>
  <c r="T179" i="18"/>
  <c r="T178" i="18"/>
  <c r="T176" i="18"/>
  <c r="T177" i="18"/>
  <c r="N30" i="25"/>
  <c r="S29" i="25"/>
  <c r="S180" i="18"/>
  <c r="T21" i="17" s="1"/>
  <c r="K21" i="20"/>
  <c r="L21" i="20" s="1"/>
  <c r="J22" i="20"/>
  <c r="U28" i="25"/>
  <c r="T28" i="25"/>
  <c r="V12" i="17" l="1"/>
  <c r="L31" i="25"/>
  <c r="M30" i="25"/>
  <c r="V11" i="17"/>
  <c r="V4" i="17"/>
  <c r="V8" i="17"/>
  <c r="V6" i="17"/>
  <c r="V7" i="17"/>
  <c r="V5" i="17"/>
  <c r="V19" i="17"/>
  <c r="T223" i="18"/>
  <c r="V13" i="17"/>
  <c r="V22" i="17"/>
  <c r="W3" i="17"/>
  <c r="V95" i="18" s="1"/>
  <c r="U221" i="18"/>
  <c r="U128" i="18"/>
  <c r="U174" i="18"/>
  <c r="T222" i="18"/>
  <c r="T96" i="18"/>
  <c r="T175" i="18"/>
  <c r="T129" i="18"/>
  <c r="U29" i="25"/>
  <c r="T29" i="25"/>
  <c r="T245" i="18"/>
  <c r="U24" i="17" s="1"/>
  <c r="U243" i="18"/>
  <c r="U244" i="18"/>
  <c r="N31" i="25"/>
  <c r="S30" i="25"/>
  <c r="U100" i="18"/>
  <c r="U99" i="18"/>
  <c r="U97" i="18"/>
  <c r="U98" i="18"/>
  <c r="T101" i="18"/>
  <c r="U14" i="17" s="1"/>
  <c r="T180" i="18"/>
  <c r="U21" i="17" s="1"/>
  <c r="B23" i="20"/>
  <c r="C22" i="20"/>
  <c r="D22" i="20" s="1"/>
  <c r="U179" i="18"/>
  <c r="U176" i="18"/>
  <c r="U178" i="18"/>
  <c r="U177" i="18"/>
  <c r="G22" i="20"/>
  <c r="H22" i="20" s="1"/>
  <c r="F23" i="20"/>
  <c r="K22" i="20"/>
  <c r="L22" i="20" s="1"/>
  <c r="J23" i="20"/>
  <c r="O22" i="20"/>
  <c r="P22" i="20" s="1"/>
  <c r="N23" i="20"/>
  <c r="X2" i="17"/>
  <c r="V173" i="18"/>
  <c r="V127" i="18"/>
  <c r="V220" i="18"/>
  <c r="V94" i="18"/>
  <c r="V242" i="18"/>
  <c r="T132" i="18"/>
  <c r="U20" i="17" s="1"/>
  <c r="U131" i="18"/>
  <c r="U130" i="18"/>
  <c r="W12" i="17" l="1"/>
  <c r="L32" i="25"/>
  <c r="M31" i="25"/>
  <c r="W11" i="17"/>
  <c r="W5" i="17"/>
  <c r="W7" i="17"/>
  <c r="W6" i="17"/>
  <c r="W8" i="17"/>
  <c r="W4" i="17"/>
  <c r="W19" i="17"/>
  <c r="U223" i="18"/>
  <c r="W13" i="17"/>
  <c r="V128" i="18"/>
  <c r="V174" i="18"/>
  <c r="V221" i="18"/>
  <c r="W22" i="17"/>
  <c r="X3" i="17"/>
  <c r="U96" i="18"/>
  <c r="U129" i="18"/>
  <c r="U175" i="18"/>
  <c r="U222" i="18"/>
  <c r="V131" i="18"/>
  <c r="V130" i="18"/>
  <c r="V179" i="18"/>
  <c r="V178" i="18"/>
  <c r="V176" i="18"/>
  <c r="V177" i="18"/>
  <c r="T30" i="25"/>
  <c r="U30" i="25"/>
  <c r="U132" i="18"/>
  <c r="V20" i="17" s="1"/>
  <c r="O23" i="20"/>
  <c r="P23" i="20" s="1"/>
  <c r="N24" i="20"/>
  <c r="N32" i="25"/>
  <c r="S31" i="25"/>
  <c r="Y2" i="17"/>
  <c r="W94" i="18"/>
  <c r="W127" i="18"/>
  <c r="W220" i="18"/>
  <c r="W242" i="18"/>
  <c r="W173" i="18"/>
  <c r="V244" i="18"/>
  <c r="V243" i="18"/>
  <c r="V98" i="18"/>
  <c r="V100" i="18"/>
  <c r="V97" i="18"/>
  <c r="V99" i="18"/>
  <c r="J24" i="20"/>
  <c r="K23" i="20"/>
  <c r="L23" i="20" s="1"/>
  <c r="U245" i="18"/>
  <c r="V24" i="17" s="1"/>
  <c r="U180" i="18"/>
  <c r="V21" i="17" s="1"/>
  <c r="U101" i="18"/>
  <c r="V14" i="17" s="1"/>
  <c r="F24" i="20"/>
  <c r="G23" i="20"/>
  <c r="H23" i="20" s="1"/>
  <c r="B24" i="20"/>
  <c r="C23" i="20"/>
  <c r="D23" i="20" s="1"/>
  <c r="X12" i="17" l="1"/>
  <c r="X7" i="17"/>
  <c r="L33" i="25"/>
  <c r="M32" i="25"/>
  <c r="V132" i="18"/>
  <c r="W20" i="17" s="1"/>
  <c r="X11" i="17"/>
  <c r="X8" i="17"/>
  <c r="X5" i="17"/>
  <c r="X6" i="17"/>
  <c r="X4" i="17"/>
  <c r="V180" i="18"/>
  <c r="W21" i="17" s="1"/>
  <c r="W221" i="18"/>
  <c r="W174" i="18"/>
  <c r="X22" i="17"/>
  <c r="X19" i="17"/>
  <c r="V223" i="18"/>
  <c r="Y3" i="17"/>
  <c r="Y7" i="17" s="1"/>
  <c r="W95" i="18"/>
  <c r="X13" i="17"/>
  <c r="W128" i="18"/>
  <c r="V175" i="18"/>
  <c r="V222" i="18"/>
  <c r="V96" i="18"/>
  <c r="V129" i="18"/>
  <c r="K24" i="20"/>
  <c r="L24" i="20" s="1"/>
  <c r="J25" i="20"/>
  <c r="B25" i="20"/>
  <c r="C24" i="20"/>
  <c r="D24" i="20" s="1"/>
  <c r="W131" i="18"/>
  <c r="W130" i="18"/>
  <c r="Z2" i="17"/>
  <c r="X127" i="18"/>
  <c r="X220" i="18"/>
  <c r="X94" i="18"/>
  <c r="X242" i="18"/>
  <c r="X173" i="18"/>
  <c r="W97" i="18"/>
  <c r="W98" i="18"/>
  <c r="W99" i="18"/>
  <c r="W100" i="18"/>
  <c r="T31" i="25"/>
  <c r="U31" i="25"/>
  <c r="V101" i="18"/>
  <c r="W14" i="17" s="1"/>
  <c r="N33" i="25"/>
  <c r="S32" i="25"/>
  <c r="F25" i="20"/>
  <c r="G24" i="20"/>
  <c r="H24" i="20" s="1"/>
  <c r="W179" i="18"/>
  <c r="W178" i="18"/>
  <c r="W176" i="18"/>
  <c r="W177" i="18"/>
  <c r="O24" i="20"/>
  <c r="P24" i="20" s="1"/>
  <c r="N25" i="20"/>
  <c r="W244" i="18"/>
  <c r="W243" i="18"/>
  <c r="V245" i="18"/>
  <c r="W24" i="17" s="1"/>
  <c r="Y12" i="17" l="1"/>
  <c r="L34" i="25"/>
  <c r="M33" i="25"/>
  <c r="Y11" i="17"/>
  <c r="Y8" i="17"/>
  <c r="W245" i="18"/>
  <c r="X24" i="17" s="1"/>
  <c r="Y4" i="17"/>
  <c r="Y6" i="17"/>
  <c r="Y5" i="17"/>
  <c r="Y13" i="17"/>
  <c r="W223" i="18"/>
  <c r="X174" i="18"/>
  <c r="X128" i="18"/>
  <c r="Y22" i="17"/>
  <c r="X221" i="18"/>
  <c r="X95" i="18"/>
  <c r="Y19" i="17"/>
  <c r="Z3" i="17"/>
  <c r="Z7" i="17" s="1"/>
  <c r="W222" i="18"/>
  <c r="W175" i="18"/>
  <c r="W96" i="18"/>
  <c r="W129" i="18"/>
  <c r="C25" i="20"/>
  <c r="D25" i="20" s="1"/>
  <c r="B26" i="20"/>
  <c r="X243" i="18"/>
  <c r="X244" i="18"/>
  <c r="AA2" i="17"/>
  <c r="Y242" i="18"/>
  <c r="Y127" i="18"/>
  <c r="Y173" i="18"/>
  <c r="Y94" i="18"/>
  <c r="Y220" i="18"/>
  <c r="O25" i="20"/>
  <c r="P25" i="20" s="1"/>
  <c r="N26" i="20"/>
  <c r="G25" i="20"/>
  <c r="H25" i="20" s="1"/>
  <c r="F26" i="20"/>
  <c r="X179" i="18"/>
  <c r="X178" i="18"/>
  <c r="X176" i="18"/>
  <c r="X177" i="18"/>
  <c r="X97" i="18"/>
  <c r="X100" i="18"/>
  <c r="X99" i="18"/>
  <c r="X98" i="18"/>
  <c r="N34" i="25"/>
  <c r="S33" i="25"/>
  <c r="X130" i="18"/>
  <c r="X131" i="18"/>
  <c r="W101" i="18"/>
  <c r="X14" i="17" s="1"/>
  <c r="W132" i="18"/>
  <c r="X20" i="17" s="1"/>
  <c r="T32" i="25"/>
  <c r="U32" i="25"/>
  <c r="W180" i="18"/>
  <c r="X21" i="17" s="1"/>
  <c r="K25" i="20"/>
  <c r="L25" i="20" s="1"/>
  <c r="J26" i="20"/>
  <c r="Z12" i="17" l="1"/>
  <c r="Z6" i="17"/>
  <c r="Z5" i="17"/>
  <c r="Z4" i="17"/>
  <c r="M34" i="25"/>
  <c r="L35" i="25"/>
  <c r="Z11" i="17"/>
  <c r="Z8" i="17"/>
  <c r="X223" i="18"/>
  <c r="AA3" i="17"/>
  <c r="Z128" i="18" s="1"/>
  <c r="Y174" i="18"/>
  <c r="Y95" i="18"/>
  <c r="Y128" i="18"/>
  <c r="Z13" i="17"/>
  <c r="Y221" i="18"/>
  <c r="Z22" i="17"/>
  <c r="Z19" i="17"/>
  <c r="X101" i="18"/>
  <c r="Y14" i="17" s="1"/>
  <c r="X96" i="18"/>
  <c r="X175" i="18"/>
  <c r="X222" i="18"/>
  <c r="X129" i="18"/>
  <c r="G26" i="20"/>
  <c r="H26" i="20" s="1"/>
  <c r="F27" i="20"/>
  <c r="Y131" i="18"/>
  <c r="Y130" i="18"/>
  <c r="X245" i="18"/>
  <c r="Y24" i="17" s="1"/>
  <c r="Y243" i="18"/>
  <c r="Y244" i="18"/>
  <c r="C26" i="20"/>
  <c r="D26" i="20" s="1"/>
  <c r="B27" i="20"/>
  <c r="O26" i="20"/>
  <c r="P26" i="20" s="1"/>
  <c r="N27" i="20"/>
  <c r="K26" i="20"/>
  <c r="L26" i="20" s="1"/>
  <c r="J27" i="20"/>
  <c r="X132" i="18"/>
  <c r="Y20" i="17" s="1"/>
  <c r="X180" i="18"/>
  <c r="Y21" i="17" s="1"/>
  <c r="AB2" i="17"/>
  <c r="Z127" i="18"/>
  <c r="Z94" i="18"/>
  <c r="Z220" i="18"/>
  <c r="Z173" i="18"/>
  <c r="Z242" i="18"/>
  <c r="U33" i="25"/>
  <c r="T33" i="25"/>
  <c r="S34" i="25"/>
  <c r="N35" i="25"/>
  <c r="Y100" i="18"/>
  <c r="Y97" i="18"/>
  <c r="Y99" i="18"/>
  <c r="Y98" i="18"/>
  <c r="Y179" i="18"/>
  <c r="Y178" i="18"/>
  <c r="Y176" i="18"/>
  <c r="Y177" i="18"/>
  <c r="AA12" i="17" l="1"/>
  <c r="M35" i="25"/>
  <c r="L36" i="25"/>
  <c r="AA11" i="17"/>
  <c r="AA4" i="17"/>
  <c r="AA6" i="17"/>
  <c r="AA5" i="17"/>
  <c r="AA8" i="17"/>
  <c r="AA7" i="17"/>
  <c r="Y245" i="18"/>
  <c r="Z24" i="17" s="1"/>
  <c r="Y132" i="18"/>
  <c r="Z20" i="17" s="1"/>
  <c r="AA13" i="17"/>
  <c r="Z174" i="18"/>
  <c r="Z95" i="18"/>
  <c r="AA19" i="17"/>
  <c r="AA22" i="17"/>
  <c r="AB3" i="17"/>
  <c r="AA221" i="18" s="1"/>
  <c r="Z221" i="18"/>
  <c r="Y223" i="18"/>
  <c r="Y222" i="18"/>
  <c r="Y175" i="18"/>
  <c r="Y96" i="18"/>
  <c r="Y129" i="18"/>
  <c r="N36" i="25"/>
  <c r="S35" i="25"/>
  <c r="AC2" i="17"/>
  <c r="AA173" i="18"/>
  <c r="AA94" i="18"/>
  <c r="AA127" i="18"/>
  <c r="AA242" i="18"/>
  <c r="AA220" i="18"/>
  <c r="N28" i="20"/>
  <c r="O27" i="20"/>
  <c r="P27" i="20" s="1"/>
  <c r="T34" i="25"/>
  <c r="U34" i="25"/>
  <c r="Z179" i="18"/>
  <c r="Z178" i="18"/>
  <c r="Z177" i="18"/>
  <c r="Z176" i="18"/>
  <c r="G27" i="20"/>
  <c r="H27" i="20" s="1"/>
  <c r="F28" i="20"/>
  <c r="Z100" i="18"/>
  <c r="Z97" i="18"/>
  <c r="Z99" i="18"/>
  <c r="Z98" i="18"/>
  <c r="B28" i="20"/>
  <c r="C27" i="20"/>
  <c r="D27" i="20" s="1"/>
  <c r="Y180" i="18"/>
  <c r="Z21" i="17" s="1"/>
  <c r="Z130" i="18"/>
  <c r="Z131" i="18"/>
  <c r="Y101" i="18"/>
  <c r="Z14" i="17" s="1"/>
  <c r="Z243" i="18"/>
  <c r="Z244" i="18"/>
  <c r="J28" i="20"/>
  <c r="K27" i="20"/>
  <c r="L27" i="20" s="1"/>
  <c r="AB12" i="17" l="1"/>
  <c r="L37" i="25"/>
  <c r="M36" i="25"/>
  <c r="AB11" i="17"/>
  <c r="AB6" i="17"/>
  <c r="AB8" i="17"/>
  <c r="AB7" i="17"/>
  <c r="AB5" i="17"/>
  <c r="AB4" i="17"/>
  <c r="Z245" i="18"/>
  <c r="AA24" i="17" s="1"/>
  <c r="Z132" i="18"/>
  <c r="AA20" i="17" s="1"/>
  <c r="AC3" i="17"/>
  <c r="AC12" i="17" s="1"/>
  <c r="AB22" i="17"/>
  <c r="AB19" i="17"/>
  <c r="Z223" i="18"/>
  <c r="AA128" i="18"/>
  <c r="AB13" i="17"/>
  <c r="AA95" i="18"/>
  <c r="AA174" i="18"/>
  <c r="Z101" i="18"/>
  <c r="AA14" i="17" s="1"/>
  <c r="Z96" i="18"/>
  <c r="Z129" i="18"/>
  <c r="Z222" i="18"/>
  <c r="Z175" i="18"/>
  <c r="U35" i="25"/>
  <c r="T35" i="25"/>
  <c r="K28" i="20"/>
  <c r="L28" i="20" s="1"/>
  <c r="J29" i="20"/>
  <c r="B29" i="20"/>
  <c r="C28" i="20"/>
  <c r="D28" i="20" s="1"/>
  <c r="AA179" i="18"/>
  <c r="AA178" i="18"/>
  <c r="AA176" i="18"/>
  <c r="AA177" i="18"/>
  <c r="S36" i="25"/>
  <c r="N37" i="25"/>
  <c r="G28" i="20"/>
  <c r="H28" i="20" s="1"/>
  <c r="F29" i="20"/>
  <c r="O28" i="20"/>
  <c r="P28" i="20" s="1"/>
  <c r="N29" i="20"/>
  <c r="AA243" i="18"/>
  <c r="AA244" i="18"/>
  <c r="AD2" i="17"/>
  <c r="AB173" i="18"/>
  <c r="AB220" i="18"/>
  <c r="AB94" i="18"/>
  <c r="AB242" i="18"/>
  <c r="AB127" i="18"/>
  <c r="AA130" i="18"/>
  <c r="AA131" i="18"/>
  <c r="Z180" i="18"/>
  <c r="AA21" i="17" s="1"/>
  <c r="AA98" i="18"/>
  <c r="AA97" i="18"/>
  <c r="AA99" i="18"/>
  <c r="AA100" i="18"/>
  <c r="AC7" i="17" l="1"/>
  <c r="AC5" i="17"/>
  <c r="L38" i="25"/>
  <c r="M37" i="25"/>
  <c r="AC6" i="17"/>
  <c r="AC11" i="17"/>
  <c r="AC4" i="17"/>
  <c r="AC8" i="17"/>
  <c r="AB95" i="18"/>
  <c r="AB221" i="18"/>
  <c r="AC19" i="17"/>
  <c r="AC22" i="17"/>
  <c r="AA223" i="18"/>
  <c r="AD3" i="17"/>
  <c r="AB128" i="18"/>
  <c r="AB174" i="18"/>
  <c r="AC13" i="17"/>
  <c r="AA175" i="18"/>
  <c r="AA222" i="18"/>
  <c r="AA129" i="18"/>
  <c r="AA96" i="18"/>
  <c r="AB179" i="18"/>
  <c r="AB178" i="18"/>
  <c r="AB176" i="18"/>
  <c r="AB177" i="18"/>
  <c r="S37" i="25"/>
  <c r="N38" i="25"/>
  <c r="AA132" i="18"/>
  <c r="AB20" i="17" s="1"/>
  <c r="T36" i="25"/>
  <c r="U36" i="25"/>
  <c r="G29" i="20"/>
  <c r="H29" i="20" s="1"/>
  <c r="F30" i="20"/>
  <c r="B30" i="20"/>
  <c r="C29" i="20"/>
  <c r="D29" i="20" s="1"/>
  <c r="AE2" i="17"/>
  <c r="AC94" i="18"/>
  <c r="AC173" i="18"/>
  <c r="AC220" i="18"/>
  <c r="AC242" i="18"/>
  <c r="AC127" i="18"/>
  <c r="AB130" i="18"/>
  <c r="AB131" i="18"/>
  <c r="AB244" i="18"/>
  <c r="AB243" i="18"/>
  <c r="AA245" i="18"/>
  <c r="AB24" i="17" s="1"/>
  <c r="AA180" i="18"/>
  <c r="AB21" i="17" s="1"/>
  <c r="J30" i="20"/>
  <c r="K29" i="20"/>
  <c r="L29" i="20" s="1"/>
  <c r="AA101" i="18"/>
  <c r="AB14" i="17" s="1"/>
  <c r="AB97" i="18"/>
  <c r="AB99" i="18"/>
  <c r="AB100" i="18"/>
  <c r="AB98" i="18"/>
  <c r="O29" i="20"/>
  <c r="P29" i="20" s="1"/>
  <c r="N30" i="20"/>
  <c r="AD7" i="17" l="1"/>
  <c r="M38" i="25"/>
  <c r="L39" i="25"/>
  <c r="AD12" i="17"/>
  <c r="AD11" i="17"/>
  <c r="AD6" i="17"/>
  <c r="AD5" i="17"/>
  <c r="AD4" i="17"/>
  <c r="AB245" i="18"/>
  <c r="AC24" i="17" s="1"/>
  <c r="AD8" i="17"/>
  <c r="AB132" i="18"/>
  <c r="AC20" i="17" s="1"/>
  <c r="AD13" i="17"/>
  <c r="AD22" i="17"/>
  <c r="AC174" i="18"/>
  <c r="AD19" i="17"/>
  <c r="AC95" i="18"/>
  <c r="AB223" i="18"/>
  <c r="AC221" i="18"/>
  <c r="AC128" i="18"/>
  <c r="AE3" i="17"/>
  <c r="AB101" i="18"/>
  <c r="AC14" i="17" s="1"/>
  <c r="AB175" i="18"/>
  <c r="AB129" i="18"/>
  <c r="AB96" i="18"/>
  <c r="AB222" i="18"/>
  <c r="C30" i="20"/>
  <c r="D30" i="20" s="1"/>
  <c r="B31" i="20"/>
  <c r="AC130" i="18"/>
  <c r="AC131" i="18"/>
  <c r="F31" i="20"/>
  <c r="G30" i="20"/>
  <c r="H30" i="20" s="1"/>
  <c r="AB180" i="18"/>
  <c r="AC21" i="17" s="1"/>
  <c r="J31" i="20"/>
  <c r="K30" i="20"/>
  <c r="L30" i="20" s="1"/>
  <c r="N31" i="20"/>
  <c r="O30" i="20"/>
  <c r="P30" i="20" s="1"/>
  <c r="AC243" i="18"/>
  <c r="AC244" i="18"/>
  <c r="AF2" i="17"/>
  <c r="AD220" i="18"/>
  <c r="AD127" i="18"/>
  <c r="AD173" i="18"/>
  <c r="AD242" i="18"/>
  <c r="AD94" i="18"/>
  <c r="AC179" i="18"/>
  <c r="AC178" i="18"/>
  <c r="AC176" i="18"/>
  <c r="AC177" i="18"/>
  <c r="N39" i="25"/>
  <c r="S38" i="25"/>
  <c r="AC97" i="18"/>
  <c r="AC100" i="18"/>
  <c r="AC99" i="18"/>
  <c r="AC98" i="18"/>
  <c r="T37" i="25"/>
  <c r="U37" i="25"/>
  <c r="AE6" i="17" l="1"/>
  <c r="AE12" i="17"/>
  <c r="L40" i="25"/>
  <c r="M39" i="25"/>
  <c r="AE8" i="17"/>
  <c r="AE4" i="17"/>
  <c r="AE5" i="17"/>
  <c r="AE11" i="17"/>
  <c r="AE19" i="17"/>
  <c r="AE7" i="17"/>
  <c r="AC245" i="18"/>
  <c r="AD24" i="17" s="1"/>
  <c r="AC132" i="18"/>
  <c r="AD20" i="17" s="1"/>
  <c r="AC223" i="18"/>
  <c r="AE13" i="17"/>
  <c r="AD95" i="18"/>
  <c r="AD221" i="18"/>
  <c r="AF3" i="17"/>
  <c r="AE128" i="18" s="1"/>
  <c r="AD174" i="18"/>
  <c r="AE22" i="17"/>
  <c r="AD128" i="18"/>
  <c r="AC175" i="18"/>
  <c r="AC96" i="18"/>
  <c r="AC222" i="18"/>
  <c r="AC129" i="18"/>
  <c r="AC180" i="18"/>
  <c r="AD21" i="17" s="1"/>
  <c r="AD244" i="18"/>
  <c r="AD243" i="18"/>
  <c r="AD245" i="18" s="1"/>
  <c r="AE24" i="17" s="1"/>
  <c r="F32" i="20"/>
  <c r="G31" i="20"/>
  <c r="H31" i="20" s="1"/>
  <c r="AD179" i="18"/>
  <c r="AD178" i="18"/>
  <c r="AD176" i="18"/>
  <c r="AD177" i="18"/>
  <c r="AC101" i="18"/>
  <c r="AD14" i="17" s="1"/>
  <c r="AG2" i="17"/>
  <c r="AE242" i="18"/>
  <c r="AE220" i="18"/>
  <c r="AE127" i="18"/>
  <c r="AE94" i="18"/>
  <c r="AE173" i="18"/>
  <c r="O31" i="20"/>
  <c r="P31" i="20" s="1"/>
  <c r="N32" i="20"/>
  <c r="T38" i="25"/>
  <c r="U38" i="25"/>
  <c r="S39" i="25"/>
  <c r="N40" i="25"/>
  <c r="J32" i="20"/>
  <c r="K31" i="20"/>
  <c r="L31" i="20" s="1"/>
  <c r="B32" i="20"/>
  <c r="C31" i="20"/>
  <c r="D31" i="20" s="1"/>
  <c r="AD98" i="18"/>
  <c r="AD97" i="18"/>
  <c r="AD99" i="18"/>
  <c r="AD100" i="18"/>
  <c r="AD131" i="18"/>
  <c r="AD130" i="18"/>
  <c r="M40" i="25" l="1"/>
  <c r="L41" i="25"/>
  <c r="AF12" i="17"/>
  <c r="AF6" i="17"/>
  <c r="AF11" i="17"/>
  <c r="AF4" i="17"/>
  <c r="AF8" i="17"/>
  <c r="AF7" i="17"/>
  <c r="AF5" i="17"/>
  <c r="AD132" i="18"/>
  <c r="AE20" i="17" s="1"/>
  <c r="AE221" i="18"/>
  <c r="AE95" i="18"/>
  <c r="AF13" i="17"/>
  <c r="AD223" i="18"/>
  <c r="AE174" i="18"/>
  <c r="AF19" i="17"/>
  <c r="AF22" i="17"/>
  <c r="AG3" i="17"/>
  <c r="AD96" i="18"/>
  <c r="AD222" i="18"/>
  <c r="AD175" i="18"/>
  <c r="AD129" i="18"/>
  <c r="AE130" i="18"/>
  <c r="AE131" i="18"/>
  <c r="N41" i="25"/>
  <c r="S40" i="25"/>
  <c r="N33" i="20"/>
  <c r="O32" i="20"/>
  <c r="P32" i="20" s="1"/>
  <c r="AE244" i="18"/>
  <c r="AE243" i="18"/>
  <c r="T39" i="25"/>
  <c r="U39" i="25"/>
  <c r="AD180" i="18"/>
  <c r="AE21" i="17" s="1"/>
  <c r="C32" i="20"/>
  <c r="D32" i="20" s="1"/>
  <c r="B33" i="20"/>
  <c r="AD101" i="18"/>
  <c r="AE14" i="17" s="1"/>
  <c r="AH2" i="17"/>
  <c r="AF94" i="18"/>
  <c r="AF242" i="18"/>
  <c r="AF220" i="18"/>
  <c r="AF127" i="18"/>
  <c r="AF173" i="18"/>
  <c r="AE179" i="18"/>
  <c r="AE178" i="18"/>
  <c r="AE176" i="18"/>
  <c r="AE177" i="18"/>
  <c r="AE100" i="18"/>
  <c r="AE99" i="18"/>
  <c r="AE97" i="18"/>
  <c r="AE98" i="18"/>
  <c r="G32" i="20"/>
  <c r="H32" i="20" s="1"/>
  <c r="F33" i="20"/>
  <c r="J33" i="20"/>
  <c r="K32" i="20"/>
  <c r="L32" i="20" s="1"/>
  <c r="AG12" i="17" l="1"/>
  <c r="M41" i="25"/>
  <c r="L42" i="25"/>
  <c r="M42" i="25" s="1"/>
  <c r="AG6" i="17"/>
  <c r="AG11" i="17"/>
  <c r="AG5" i="17"/>
  <c r="AG7" i="17"/>
  <c r="AG8" i="17"/>
  <c r="AG4" i="17"/>
  <c r="AE180" i="18"/>
  <c r="AF21" i="17" s="1"/>
  <c r="AG13" i="17"/>
  <c r="AF95" i="18"/>
  <c r="AF128" i="18"/>
  <c r="AE223" i="18"/>
  <c r="AH3" i="17"/>
  <c r="AH12" i="17" s="1"/>
  <c r="AF221" i="18"/>
  <c r="AG22" i="17"/>
  <c r="AF174" i="18"/>
  <c r="AG19" i="17"/>
  <c r="AE101" i="18"/>
  <c r="AF14" i="17" s="1"/>
  <c r="AE175" i="18"/>
  <c r="AE129" i="18"/>
  <c r="AE96" i="18"/>
  <c r="AE222" i="18"/>
  <c r="AF99" i="18"/>
  <c r="AF98" i="18"/>
  <c r="AF100" i="18"/>
  <c r="AF97" i="18"/>
  <c r="C33" i="20"/>
  <c r="D33" i="20" s="1"/>
  <c r="B34" i="20"/>
  <c r="N34" i="20"/>
  <c r="O33" i="20"/>
  <c r="P33" i="20" s="1"/>
  <c r="AF179" i="18"/>
  <c r="AF178" i="18"/>
  <c r="AF177" i="18"/>
  <c r="AF176" i="18"/>
  <c r="U40" i="25"/>
  <c r="T40" i="25"/>
  <c r="J34" i="20"/>
  <c r="K33" i="20"/>
  <c r="L33" i="20" s="1"/>
  <c r="AF131" i="18"/>
  <c r="AF130" i="18"/>
  <c r="N42" i="25"/>
  <c r="S42" i="25" s="1"/>
  <c r="S41" i="25"/>
  <c r="AE132" i="18"/>
  <c r="AF20" i="17" s="1"/>
  <c r="AI2" i="17"/>
  <c r="AG242" i="18"/>
  <c r="AG173" i="18"/>
  <c r="AG94" i="18"/>
  <c r="AG220" i="18"/>
  <c r="AG127" i="18"/>
  <c r="F34" i="20"/>
  <c r="G33" i="20"/>
  <c r="H33" i="20" s="1"/>
  <c r="AF243" i="18"/>
  <c r="AF244" i="18"/>
  <c r="AE245" i="18"/>
  <c r="AF24" i="17" s="1"/>
  <c r="AG174" i="18" l="1"/>
  <c r="AH11" i="17"/>
  <c r="AH8" i="17"/>
  <c r="AH7" i="17"/>
  <c r="AH5" i="17"/>
  <c r="AH6" i="17"/>
  <c r="AH4" i="17"/>
  <c r="AF132" i="18"/>
  <c r="AG20" i="17" s="1"/>
  <c r="AF180" i="18"/>
  <c r="AG21" i="17" s="1"/>
  <c r="AF101" i="18"/>
  <c r="AG14" i="17" s="1"/>
  <c r="AF223" i="18"/>
  <c r="AG128" i="18"/>
  <c r="AG221" i="18"/>
  <c r="AH22" i="17"/>
  <c r="AI3" i="17"/>
  <c r="AH128" i="18" s="1"/>
  <c r="AH19" i="17"/>
  <c r="AG95" i="18"/>
  <c r="AH13" i="17"/>
  <c r="AF175" i="18"/>
  <c r="AF129" i="18"/>
  <c r="AF222" i="18"/>
  <c r="AF96" i="18"/>
  <c r="AG131" i="18"/>
  <c r="AG130" i="18"/>
  <c r="AG244" i="18"/>
  <c r="AG243" i="18"/>
  <c r="F35" i="20"/>
  <c r="G34" i="20"/>
  <c r="H34" i="20" s="1"/>
  <c r="K34" i="20"/>
  <c r="L34" i="20" s="1"/>
  <c r="J35" i="20"/>
  <c r="AJ2" i="17"/>
  <c r="AH242" i="18"/>
  <c r="AH94" i="18"/>
  <c r="AH173" i="18"/>
  <c r="AH220" i="18"/>
  <c r="AH127" i="18"/>
  <c r="O34" i="20"/>
  <c r="P34" i="20" s="1"/>
  <c r="N35" i="20"/>
  <c r="AF245" i="18"/>
  <c r="AG24" i="17" s="1"/>
  <c r="AG98" i="18"/>
  <c r="AG100" i="18"/>
  <c r="AG97" i="18"/>
  <c r="AG99" i="18"/>
  <c r="T41" i="25"/>
  <c r="U41" i="25"/>
  <c r="C34" i="20"/>
  <c r="D34" i="20" s="1"/>
  <c r="B35" i="20"/>
  <c r="AG179" i="18"/>
  <c r="AG178" i="18"/>
  <c r="AG177" i="18"/>
  <c r="AG176" i="18"/>
  <c r="U42" i="25"/>
  <c r="T42" i="25"/>
  <c r="AI12" i="17" l="1"/>
  <c r="AI11" i="17"/>
  <c r="AI19" i="17"/>
  <c r="AI6" i="17"/>
  <c r="AI5" i="17"/>
  <c r="AI13" i="17"/>
  <c r="AI7" i="17"/>
  <c r="AH221" i="18"/>
  <c r="AI8" i="17"/>
  <c r="AI4" i="17"/>
  <c r="AG245" i="18"/>
  <c r="AH24" i="17" s="1"/>
  <c r="AG223" i="18"/>
  <c r="AH174" i="18"/>
  <c r="AH95" i="18"/>
  <c r="AJ3" i="17"/>
  <c r="AI22" i="17"/>
  <c r="AG175" i="18"/>
  <c r="AG129" i="18"/>
  <c r="AG222" i="18"/>
  <c r="AG96" i="18"/>
  <c r="N36" i="20"/>
  <c r="O35" i="20"/>
  <c r="P35" i="20" s="1"/>
  <c r="U43" i="25"/>
  <c r="AG132" i="18"/>
  <c r="AH20" i="17" s="1"/>
  <c r="AH179" i="18"/>
  <c r="AH178" i="18"/>
  <c r="AH176" i="18"/>
  <c r="AH177" i="18"/>
  <c r="AK2" i="17"/>
  <c r="AI242" i="18"/>
  <c r="AI220" i="18"/>
  <c r="AI94" i="18"/>
  <c r="AI173" i="18"/>
  <c r="AI127" i="18"/>
  <c r="C35" i="20"/>
  <c r="D35" i="20" s="1"/>
  <c r="B36" i="20"/>
  <c r="AG180" i="18"/>
  <c r="AH21" i="17" s="1"/>
  <c r="AH97" i="18"/>
  <c r="AH98" i="18"/>
  <c r="AH99" i="18"/>
  <c r="AH100" i="18"/>
  <c r="AG101" i="18"/>
  <c r="AH14" i="17" s="1"/>
  <c r="AH244" i="18"/>
  <c r="AH243" i="18"/>
  <c r="K35" i="20"/>
  <c r="L35" i="20" s="1"/>
  <c r="J36" i="20"/>
  <c r="F36" i="20"/>
  <c r="G35" i="20"/>
  <c r="H35" i="20" s="1"/>
  <c r="AH130" i="18"/>
  <c r="AH131" i="18"/>
  <c r="AJ12" i="17" l="1"/>
  <c r="AJ11" i="17"/>
  <c r="AJ5" i="17"/>
  <c r="AJ6" i="17"/>
  <c r="AJ4" i="17"/>
  <c r="AJ8" i="17"/>
  <c r="AJ7" i="17"/>
  <c r="AH132" i="18"/>
  <c r="AI20" i="17" s="1"/>
  <c r="AH223" i="18"/>
  <c r="AK3" i="17"/>
  <c r="AK12" i="17" s="1"/>
  <c r="AJ22" i="17"/>
  <c r="AI221" i="18"/>
  <c r="AJ13" i="17"/>
  <c r="AI95" i="18"/>
  <c r="AI128" i="18"/>
  <c r="AI174" i="18"/>
  <c r="AJ19" i="17"/>
  <c r="AH175" i="18"/>
  <c r="AH222" i="18"/>
  <c r="AH96" i="18"/>
  <c r="AH129" i="18"/>
  <c r="AL2" i="17"/>
  <c r="AJ94" i="18"/>
  <c r="AJ242" i="18"/>
  <c r="AJ220" i="18"/>
  <c r="AJ173" i="18"/>
  <c r="AJ127" i="18"/>
  <c r="B37" i="20"/>
  <c r="C36" i="20"/>
  <c r="D36" i="20" s="1"/>
  <c r="AI179" i="18"/>
  <c r="AI178" i="18"/>
  <c r="AI176" i="18"/>
  <c r="AI177" i="18"/>
  <c r="AI243" i="18"/>
  <c r="AI244" i="18"/>
  <c r="AI131" i="18"/>
  <c r="AI130" i="18"/>
  <c r="G36" i="20"/>
  <c r="H36" i="20" s="1"/>
  <c r="F37" i="20"/>
  <c r="AI100" i="18"/>
  <c r="AI98" i="18"/>
  <c r="AI97" i="18"/>
  <c r="AI99" i="18"/>
  <c r="AH101" i="18"/>
  <c r="AI14" i="17" s="1"/>
  <c r="J37" i="20"/>
  <c r="K36" i="20"/>
  <c r="L36" i="20" s="1"/>
  <c r="AH245" i="18"/>
  <c r="AI24" i="17" s="1"/>
  <c r="AH180" i="18"/>
  <c r="AI21" i="17" s="1"/>
  <c r="N37" i="20"/>
  <c r="O36" i="20"/>
  <c r="P36" i="20" s="1"/>
  <c r="AJ221" i="18" l="1"/>
  <c r="AK8" i="17"/>
  <c r="AK13" i="17"/>
  <c r="AK7" i="17"/>
  <c r="AK6" i="17"/>
  <c r="AK4" i="17"/>
  <c r="AK11" i="17"/>
  <c r="AK5" i="17"/>
  <c r="AI245" i="18"/>
  <c r="AJ24" i="17" s="1"/>
  <c r="AJ128" i="18"/>
  <c r="AK19" i="17"/>
  <c r="AI223" i="18"/>
  <c r="AL3" i="17"/>
  <c r="AK95" i="18" s="1"/>
  <c r="AJ95" i="18"/>
  <c r="AK22" i="17"/>
  <c r="AJ174" i="18"/>
  <c r="AI222" i="18"/>
  <c r="AI96" i="18"/>
  <c r="AI129" i="18"/>
  <c r="AI175" i="18"/>
  <c r="C37" i="20"/>
  <c r="D37" i="20" s="1"/>
  <c r="B38" i="20"/>
  <c r="AJ131" i="18"/>
  <c r="AJ130" i="18"/>
  <c r="AI101" i="18"/>
  <c r="AJ14" i="17" s="1"/>
  <c r="AJ179" i="18"/>
  <c r="AJ178" i="18"/>
  <c r="AJ176" i="18"/>
  <c r="AJ177" i="18"/>
  <c r="O37" i="20"/>
  <c r="P37" i="20" s="1"/>
  <c r="N38" i="20"/>
  <c r="AI180" i="18"/>
  <c r="AJ21" i="17" s="1"/>
  <c r="K37" i="20"/>
  <c r="L37" i="20" s="1"/>
  <c r="J38" i="20"/>
  <c r="F38" i="20"/>
  <c r="G37" i="20"/>
  <c r="H37" i="20" s="1"/>
  <c r="AM2" i="17"/>
  <c r="AK127" i="18"/>
  <c r="AK220" i="18"/>
  <c r="AK94" i="18"/>
  <c r="AK173" i="18"/>
  <c r="AK242" i="18"/>
  <c r="AI132" i="18"/>
  <c r="AJ20" i="17" s="1"/>
  <c r="AJ243" i="18"/>
  <c r="AJ244" i="18"/>
  <c r="AJ97" i="18"/>
  <c r="AJ98" i="18"/>
  <c r="AJ100" i="18"/>
  <c r="AJ99" i="18"/>
  <c r="AL12" i="17" l="1"/>
  <c r="AL8" i="17"/>
  <c r="AL11" i="17"/>
  <c r="AL6" i="17"/>
  <c r="AL4" i="17"/>
  <c r="AL7" i="17"/>
  <c r="AL5" i="17"/>
  <c r="AK128" i="18"/>
  <c r="AJ223" i="18"/>
  <c r="AL13" i="17"/>
  <c r="AL19" i="17"/>
  <c r="AK221" i="18"/>
  <c r="AK174" i="18"/>
  <c r="AL22" i="17"/>
  <c r="AM3" i="17"/>
  <c r="AL128" i="18" s="1"/>
  <c r="AJ96" i="18"/>
  <c r="AJ175" i="18"/>
  <c r="AJ222" i="18"/>
  <c r="AJ129" i="18"/>
  <c r="AJ245" i="18"/>
  <c r="AK24" i="17" s="1"/>
  <c r="AK98" i="18"/>
  <c r="AK97" i="18"/>
  <c r="AK99" i="18"/>
  <c r="AK100" i="18"/>
  <c r="AK131" i="18"/>
  <c r="AK130" i="18"/>
  <c r="J39" i="20"/>
  <c r="K38" i="20"/>
  <c r="L38" i="20" s="1"/>
  <c r="AJ180" i="18"/>
  <c r="AK21" i="17" s="1"/>
  <c r="AK243" i="18"/>
  <c r="AK244" i="18"/>
  <c r="AJ132" i="18"/>
  <c r="AK20" i="17" s="1"/>
  <c r="AK179" i="18"/>
  <c r="AK178" i="18"/>
  <c r="AK176" i="18"/>
  <c r="AK177" i="18"/>
  <c r="AN2" i="17"/>
  <c r="AL94" i="18"/>
  <c r="AL173" i="18"/>
  <c r="AL127" i="18"/>
  <c r="AL220" i="18"/>
  <c r="AL242" i="18"/>
  <c r="O38" i="20"/>
  <c r="P38" i="20" s="1"/>
  <c r="N39" i="20"/>
  <c r="B39" i="20"/>
  <c r="C38" i="20"/>
  <c r="D38" i="20" s="1"/>
  <c r="AJ101" i="18"/>
  <c r="AK14" i="17" s="1"/>
  <c r="G38" i="20"/>
  <c r="H38" i="20" s="1"/>
  <c r="F39" i="20"/>
  <c r="AM12" i="17" l="1"/>
  <c r="AM11" i="17"/>
  <c r="AM8" i="17"/>
  <c r="AM4" i="17"/>
  <c r="AM6" i="17"/>
  <c r="AM5" i="17"/>
  <c r="AM7" i="17"/>
  <c r="AK245" i="18"/>
  <c r="AL24" i="17" s="1"/>
  <c r="AK132" i="18"/>
  <c r="AL20" i="17" s="1"/>
  <c r="AK180" i="18"/>
  <c r="AL21" i="17" s="1"/>
  <c r="AL221" i="18"/>
  <c r="AM19" i="17"/>
  <c r="AN3" i="17"/>
  <c r="AM174" i="18" s="1"/>
  <c r="AL174" i="18"/>
  <c r="AM13" i="17"/>
  <c r="AL95" i="18"/>
  <c r="AM22" i="17"/>
  <c r="AK223" i="18"/>
  <c r="AK222" i="18"/>
  <c r="AK129" i="18"/>
  <c r="AK175" i="18"/>
  <c r="AK96" i="18"/>
  <c r="AK101" i="18"/>
  <c r="AL14" i="17" s="1"/>
  <c r="B40" i="20"/>
  <c r="C39" i="20"/>
  <c r="D39" i="20" s="1"/>
  <c r="AL179" i="18"/>
  <c r="AL178" i="18"/>
  <c r="AL176" i="18"/>
  <c r="AL177" i="18"/>
  <c r="AL99" i="18"/>
  <c r="AL100" i="18"/>
  <c r="AL98" i="18"/>
  <c r="AL97" i="18"/>
  <c r="F40" i="20"/>
  <c r="G39" i="20"/>
  <c r="H39" i="20" s="1"/>
  <c r="AL244" i="18"/>
  <c r="AL243" i="18"/>
  <c r="AO2" i="17"/>
  <c r="AM127" i="18"/>
  <c r="AM173" i="18"/>
  <c r="AM220" i="18"/>
  <c r="AM242" i="18"/>
  <c r="AM94" i="18"/>
  <c r="AL131" i="18"/>
  <c r="AL130" i="18"/>
  <c r="K39" i="20"/>
  <c r="L39" i="20" s="1"/>
  <c r="J40" i="20"/>
  <c r="N40" i="20"/>
  <c r="O39" i="20"/>
  <c r="P39" i="20" s="1"/>
  <c r="AN12" i="17" l="1"/>
  <c r="AN11" i="17"/>
  <c r="AL132" i="18"/>
  <c r="AM20" i="17" s="1"/>
  <c r="AL245" i="18"/>
  <c r="AM24" i="17" s="1"/>
  <c r="AN7" i="17"/>
  <c r="AN5" i="17"/>
  <c r="AN6" i="17"/>
  <c r="AN4" i="17"/>
  <c r="AN8" i="17"/>
  <c r="AL223" i="18"/>
  <c r="AN22" i="17"/>
  <c r="AN13" i="17"/>
  <c r="AO3" i="17"/>
  <c r="AN95" i="18" s="1"/>
  <c r="AM95" i="18"/>
  <c r="AN19" i="17"/>
  <c r="AM221" i="18"/>
  <c r="AM128" i="18"/>
  <c r="AL222" i="18"/>
  <c r="AL96" i="18"/>
  <c r="AL129" i="18"/>
  <c r="AL175" i="18"/>
  <c r="AL101" i="18"/>
  <c r="AM14" i="17" s="1"/>
  <c r="AL180" i="18"/>
  <c r="AM21" i="17" s="1"/>
  <c r="AP2" i="17"/>
  <c r="AN173" i="18"/>
  <c r="AN127" i="18"/>
  <c r="AN94" i="18"/>
  <c r="AN242" i="18"/>
  <c r="AN220" i="18"/>
  <c r="N41" i="20"/>
  <c r="O40" i="20"/>
  <c r="P40" i="20" s="1"/>
  <c r="AM179" i="18"/>
  <c r="AM178" i="18"/>
  <c r="AM176" i="18"/>
  <c r="AM177" i="18"/>
  <c r="C40" i="20"/>
  <c r="D40" i="20" s="1"/>
  <c r="B41" i="20"/>
  <c r="J41" i="20"/>
  <c r="K40" i="20"/>
  <c r="L40" i="20" s="1"/>
  <c r="AM99" i="18"/>
  <c r="AM98" i="18"/>
  <c r="AM97" i="18"/>
  <c r="AM100" i="18"/>
  <c r="AM130" i="18"/>
  <c r="AM131" i="18"/>
  <c r="AM244" i="18"/>
  <c r="AM243" i="18"/>
  <c r="F41" i="20"/>
  <c r="G40" i="20"/>
  <c r="H40" i="20" s="1"/>
  <c r="AO12" i="17" l="1"/>
  <c r="AO11" i="17"/>
  <c r="AO5" i="17"/>
  <c r="AO7" i="17"/>
  <c r="AO8" i="17"/>
  <c r="AO6" i="17"/>
  <c r="AM245" i="18"/>
  <c r="AN24" i="17" s="1"/>
  <c r="AO4" i="17"/>
  <c r="AM132" i="18"/>
  <c r="AN20" i="17" s="1"/>
  <c r="AO22" i="17"/>
  <c r="AM223" i="18"/>
  <c r="AO19" i="17"/>
  <c r="AP3" i="17"/>
  <c r="AO95" i="18" s="1"/>
  <c r="AN128" i="18"/>
  <c r="AO13" i="17"/>
  <c r="AN221" i="18"/>
  <c r="AN174" i="18"/>
  <c r="AM222" i="18"/>
  <c r="AM129" i="18"/>
  <c r="AM96" i="18"/>
  <c r="AM175" i="18"/>
  <c r="F42" i="20"/>
  <c r="G41" i="20"/>
  <c r="H41" i="20" s="1"/>
  <c r="K41" i="20"/>
  <c r="L41" i="20" s="1"/>
  <c r="J42" i="20"/>
  <c r="AQ2" i="17"/>
  <c r="AO127" i="18"/>
  <c r="AO94" i="18"/>
  <c r="AO220" i="18"/>
  <c r="AO242" i="18"/>
  <c r="AO173" i="18"/>
  <c r="C41" i="20"/>
  <c r="D41" i="20" s="1"/>
  <c r="B42" i="20"/>
  <c r="AN179" i="18"/>
  <c r="AN178" i="18"/>
  <c r="AN176" i="18"/>
  <c r="AN177" i="18"/>
  <c r="N42" i="20"/>
  <c r="O41" i="20"/>
  <c r="P41" i="20" s="1"/>
  <c r="AN243" i="18"/>
  <c r="AN244" i="18"/>
  <c r="AM101" i="18"/>
  <c r="AN14" i="17" s="1"/>
  <c r="AM180" i="18"/>
  <c r="AN21" i="17" s="1"/>
  <c r="AN99" i="18"/>
  <c r="AN98" i="18"/>
  <c r="AN100" i="18"/>
  <c r="AN97" i="18"/>
  <c r="AN131" i="18"/>
  <c r="AN130" i="18"/>
  <c r="AP12" i="17" l="1"/>
  <c r="AN132" i="18"/>
  <c r="AO20" i="17" s="1"/>
  <c r="AP11" i="17"/>
  <c r="AP8" i="17"/>
  <c r="AP6" i="17"/>
  <c r="AP7" i="17"/>
  <c r="AP5" i="17"/>
  <c r="AP4" i="17"/>
  <c r="AN180" i="18"/>
  <c r="AO21" i="17" s="1"/>
  <c r="AN223" i="18"/>
  <c r="AO221" i="18"/>
  <c r="AP22" i="17"/>
  <c r="AO128" i="18"/>
  <c r="AO174" i="18"/>
  <c r="AP19" i="17"/>
  <c r="AP13" i="17"/>
  <c r="AQ3" i="17"/>
  <c r="AP221" i="18" s="1"/>
  <c r="AN129" i="18"/>
  <c r="AN175" i="18"/>
  <c r="AN96" i="18"/>
  <c r="AN222" i="18"/>
  <c r="AO244" i="18"/>
  <c r="AO243" i="18"/>
  <c r="AR2" i="17"/>
  <c r="AP173" i="18"/>
  <c r="AP242" i="18"/>
  <c r="AP127" i="18"/>
  <c r="AP94" i="18"/>
  <c r="AP220" i="18"/>
  <c r="F43" i="20"/>
  <c r="G42" i="20"/>
  <c r="H42" i="20" s="1"/>
  <c r="N43" i="20"/>
  <c r="O42" i="20"/>
  <c r="P42" i="20" s="1"/>
  <c r="AO97" i="18"/>
  <c r="AO100" i="18"/>
  <c r="AO98" i="18"/>
  <c r="AO99" i="18"/>
  <c r="AN101" i="18"/>
  <c r="AO14" i="17" s="1"/>
  <c r="AN245" i="18"/>
  <c r="AO24" i="17" s="1"/>
  <c r="B43" i="20"/>
  <c r="C42" i="20"/>
  <c r="D42" i="20" s="1"/>
  <c r="AO179" i="18"/>
  <c r="AO178" i="18"/>
  <c r="AO176" i="18"/>
  <c r="AO177" i="18"/>
  <c r="AO130" i="18"/>
  <c r="AO131" i="18"/>
  <c r="K42" i="20"/>
  <c r="L42" i="20" s="1"/>
  <c r="J43" i="20"/>
  <c r="AQ12" i="17" l="1"/>
  <c r="AQ4" i="17"/>
  <c r="AQ5" i="17"/>
  <c r="AQ7" i="17"/>
  <c r="AQ6" i="17"/>
  <c r="AQ11" i="17"/>
  <c r="AQ8" i="17"/>
  <c r="AO245" i="18"/>
  <c r="AP24" i="17" s="1"/>
  <c r="AP95" i="18"/>
  <c r="AQ22" i="17"/>
  <c r="AR3" i="17"/>
  <c r="AQ128" i="18" s="1"/>
  <c r="AP174" i="18"/>
  <c r="AO223" i="18"/>
  <c r="AQ13" i="17"/>
  <c r="AQ19" i="17"/>
  <c r="AP128" i="18"/>
  <c r="AO175" i="18"/>
  <c r="AO96" i="18"/>
  <c r="AO129" i="18"/>
  <c r="AO222" i="18"/>
  <c r="B44" i="20"/>
  <c r="C43" i="20"/>
  <c r="D43" i="20" s="1"/>
  <c r="AP131" i="18"/>
  <c r="AP130" i="18"/>
  <c r="AS2" i="17"/>
  <c r="AQ94" i="18"/>
  <c r="AQ220" i="18"/>
  <c r="AQ127" i="18"/>
  <c r="AQ173" i="18"/>
  <c r="AQ242" i="18"/>
  <c r="O43" i="20"/>
  <c r="P43" i="20" s="1"/>
  <c r="N44" i="20"/>
  <c r="AP244" i="18"/>
  <c r="AP243" i="18"/>
  <c r="K43" i="20"/>
  <c r="L43" i="20" s="1"/>
  <c r="J44" i="20"/>
  <c r="F44" i="20"/>
  <c r="G43" i="20"/>
  <c r="H43" i="20" s="1"/>
  <c r="AO101" i="18"/>
  <c r="AP14" i="17" s="1"/>
  <c r="AO132" i="18"/>
  <c r="AP20" i="17" s="1"/>
  <c r="AP98" i="18"/>
  <c r="AP100" i="18"/>
  <c r="AP97" i="18"/>
  <c r="AP99" i="18"/>
  <c r="AO180" i="18"/>
  <c r="AP21" i="17" s="1"/>
  <c r="AP179" i="18"/>
  <c r="AP178" i="18"/>
  <c r="AP176" i="18"/>
  <c r="AP177" i="18"/>
  <c r="AP132" i="18" l="1"/>
  <c r="AQ20" i="17" s="1"/>
  <c r="AR12" i="17"/>
  <c r="AR8" i="17"/>
  <c r="AR11" i="17"/>
  <c r="AR6" i="17"/>
  <c r="AR7" i="17"/>
  <c r="AR5" i="17"/>
  <c r="AR4" i="17"/>
  <c r="AP245" i="18"/>
  <c r="AQ24" i="17" s="1"/>
  <c r="AR13" i="17"/>
  <c r="AP223" i="18"/>
  <c r="AR19" i="17"/>
  <c r="AS3" i="17"/>
  <c r="AS8" i="17" s="1"/>
  <c r="AQ95" i="18"/>
  <c r="AR22" i="17"/>
  <c r="AQ174" i="18"/>
  <c r="AQ221" i="18"/>
  <c r="AP175" i="18"/>
  <c r="AP96" i="18"/>
  <c r="AP222" i="18"/>
  <c r="AP129" i="18"/>
  <c r="AQ131" i="18"/>
  <c r="AQ130" i="18"/>
  <c r="AP101" i="18"/>
  <c r="AQ14" i="17" s="1"/>
  <c r="AQ97" i="18"/>
  <c r="AQ98" i="18"/>
  <c r="AQ99" i="18"/>
  <c r="AQ100" i="18"/>
  <c r="AQ179" i="18"/>
  <c r="AQ178" i="18"/>
  <c r="AQ176" i="18"/>
  <c r="AQ177" i="18"/>
  <c r="N45" i="20"/>
  <c r="O44" i="20"/>
  <c r="P44" i="20" s="1"/>
  <c r="AP180" i="18"/>
  <c r="AQ21" i="17" s="1"/>
  <c r="AQ244" i="18"/>
  <c r="AQ243" i="18"/>
  <c r="AT2" i="17"/>
  <c r="AR220" i="18"/>
  <c r="AR127" i="18"/>
  <c r="AR173" i="18"/>
  <c r="AR242" i="18"/>
  <c r="AR94" i="18"/>
  <c r="B45" i="20"/>
  <c r="C44" i="20"/>
  <c r="D44" i="20" s="1"/>
  <c r="G44" i="20"/>
  <c r="H44" i="20" s="1"/>
  <c r="F45" i="20"/>
  <c r="J45" i="20"/>
  <c r="K44" i="20"/>
  <c r="L44" i="20" s="1"/>
  <c r="AQ245" i="18" l="1"/>
  <c r="AR24" i="17" s="1"/>
  <c r="AS12" i="17"/>
  <c r="AQ132" i="18"/>
  <c r="AR20" i="17" s="1"/>
  <c r="AS11" i="17"/>
  <c r="AS4" i="17"/>
  <c r="AS5" i="17"/>
  <c r="AS7" i="17"/>
  <c r="AS6" i="17"/>
  <c r="AQ223" i="18"/>
  <c r="AR95" i="18"/>
  <c r="AR174" i="18"/>
  <c r="AS22" i="17"/>
  <c r="AR128" i="18"/>
  <c r="AS19" i="17"/>
  <c r="AR221" i="18"/>
  <c r="AS13" i="17"/>
  <c r="AT3" i="17"/>
  <c r="AT8" i="17" s="1"/>
  <c r="AQ175" i="18"/>
  <c r="AQ222" i="18"/>
  <c r="AQ129" i="18"/>
  <c r="AQ96" i="18"/>
  <c r="N46" i="20"/>
  <c r="O45" i="20"/>
  <c r="P45" i="20" s="1"/>
  <c r="B46" i="20"/>
  <c r="C45" i="20"/>
  <c r="D45" i="20" s="1"/>
  <c r="AR100" i="18"/>
  <c r="AR99" i="18"/>
  <c r="AR98" i="18"/>
  <c r="AR97" i="18"/>
  <c r="F46" i="20"/>
  <c r="G45" i="20"/>
  <c r="H45" i="20" s="1"/>
  <c r="AQ101" i="18"/>
  <c r="AR14" i="17" s="1"/>
  <c r="AR244" i="18"/>
  <c r="AR243" i="18"/>
  <c r="J46" i="20"/>
  <c r="K45" i="20"/>
  <c r="L45" i="20" s="1"/>
  <c r="AR130" i="18"/>
  <c r="AR131" i="18"/>
  <c r="AQ180" i="18"/>
  <c r="AR21" i="17" s="1"/>
  <c r="AR179" i="18"/>
  <c r="AR178" i="18"/>
  <c r="AR176" i="18"/>
  <c r="AR177" i="18"/>
  <c r="AU2" i="17"/>
  <c r="AS242" i="18"/>
  <c r="AS127" i="18"/>
  <c r="AS94" i="18"/>
  <c r="AS220" i="18"/>
  <c r="AS173" i="18"/>
  <c r="AT11" i="17" l="1"/>
  <c r="AT12" i="17"/>
  <c r="AT6" i="17"/>
  <c r="AT7" i="17"/>
  <c r="AT5" i="17"/>
  <c r="AT4" i="17"/>
  <c r="AR223" i="18"/>
  <c r="AT19" i="17"/>
  <c r="AT22" i="17"/>
  <c r="AS221" i="18"/>
  <c r="AS174" i="18"/>
  <c r="AS95" i="18"/>
  <c r="AS128" i="18"/>
  <c r="AT13" i="17"/>
  <c r="AU3" i="17"/>
  <c r="AT174" i="18" s="1"/>
  <c r="AR129" i="18"/>
  <c r="AR96" i="18"/>
  <c r="AR175" i="18"/>
  <c r="AR222" i="18"/>
  <c r="AR101" i="18"/>
  <c r="AS14" i="17" s="1"/>
  <c r="O46" i="20"/>
  <c r="P46" i="20" s="1"/>
  <c r="N47" i="20"/>
  <c r="K46" i="20"/>
  <c r="L46" i="20" s="1"/>
  <c r="J47" i="20"/>
  <c r="AR180" i="18"/>
  <c r="AS21" i="17" s="1"/>
  <c r="AR245" i="18"/>
  <c r="AS24" i="17" s="1"/>
  <c r="C46" i="20"/>
  <c r="D46" i="20" s="1"/>
  <c r="B47" i="20"/>
  <c r="AS179" i="18"/>
  <c r="AS178" i="18"/>
  <c r="AS176" i="18"/>
  <c r="AS177" i="18"/>
  <c r="AS131" i="18"/>
  <c r="AS130" i="18"/>
  <c r="AV2" i="17"/>
  <c r="AT220" i="18"/>
  <c r="AT94" i="18"/>
  <c r="AT173" i="18"/>
  <c r="AT127" i="18"/>
  <c r="AT242" i="18"/>
  <c r="AS100" i="18"/>
  <c r="AS98" i="18"/>
  <c r="AS99" i="18"/>
  <c r="AS97" i="18"/>
  <c r="AS244" i="18"/>
  <c r="AS243" i="18"/>
  <c r="AR132" i="18"/>
  <c r="AS20" i="17" s="1"/>
  <c r="F47" i="20"/>
  <c r="G46" i="20"/>
  <c r="H46" i="20" s="1"/>
  <c r="AU12" i="17" l="1"/>
  <c r="AU11" i="17"/>
  <c r="AU7" i="17"/>
  <c r="AU6" i="17"/>
  <c r="AU4" i="17"/>
  <c r="AU5" i="17"/>
  <c r="AU8" i="17"/>
  <c r="AT95" i="18"/>
  <c r="AT221" i="18"/>
  <c r="AS223" i="18"/>
  <c r="AS180" i="18"/>
  <c r="AT21" i="17" s="1"/>
  <c r="AT128" i="18"/>
  <c r="AV3" i="17"/>
  <c r="AV12" i="17" s="1"/>
  <c r="AU22" i="17"/>
  <c r="AU13" i="17"/>
  <c r="AU19" i="17"/>
  <c r="AS96" i="18"/>
  <c r="AS129" i="18"/>
  <c r="AS222" i="18"/>
  <c r="AS175" i="18"/>
  <c r="AS101" i="18"/>
  <c r="AT14" i="17" s="1"/>
  <c r="AT99" i="18"/>
  <c r="AT98" i="18"/>
  <c r="AT97" i="18"/>
  <c r="AT100" i="18"/>
  <c r="F48" i="20"/>
  <c r="G47" i="20"/>
  <c r="H47" i="20" s="1"/>
  <c r="AS132" i="18"/>
  <c r="AT20" i="17" s="1"/>
  <c r="AT243" i="18"/>
  <c r="AT244" i="18"/>
  <c r="AS245" i="18"/>
  <c r="AT24" i="17" s="1"/>
  <c r="K47" i="20"/>
  <c r="L47" i="20" s="1"/>
  <c r="J48" i="20"/>
  <c r="AW2" i="17"/>
  <c r="AU127" i="18"/>
  <c r="AU242" i="18"/>
  <c r="AU220" i="18"/>
  <c r="AU94" i="18"/>
  <c r="AU173" i="18"/>
  <c r="N48" i="20"/>
  <c r="O47" i="20"/>
  <c r="P47" i="20" s="1"/>
  <c r="AT131" i="18"/>
  <c r="AT130" i="18"/>
  <c r="AT179" i="18"/>
  <c r="AT178" i="18"/>
  <c r="AT176" i="18"/>
  <c r="AT177" i="18"/>
  <c r="B48" i="20"/>
  <c r="C47" i="20"/>
  <c r="D47" i="20" s="1"/>
  <c r="AV11" i="17" l="1"/>
  <c r="AV4" i="17"/>
  <c r="AV6" i="17"/>
  <c r="AV7" i="17"/>
  <c r="AT223" i="18"/>
  <c r="AV8" i="17"/>
  <c r="AV5" i="17"/>
  <c r="AT180" i="18"/>
  <c r="AU21" i="17" s="1"/>
  <c r="AV19" i="17"/>
  <c r="AV13" i="17"/>
  <c r="AW3" i="17"/>
  <c r="AV174" i="18" s="1"/>
  <c r="AU221" i="18"/>
  <c r="AU128" i="18"/>
  <c r="AU174" i="18"/>
  <c r="AV22" i="17"/>
  <c r="AU95" i="18"/>
  <c r="AT175" i="18"/>
  <c r="AT96" i="18"/>
  <c r="AT129" i="18"/>
  <c r="AT222" i="18"/>
  <c r="AT101" i="18"/>
  <c r="AU14" i="17" s="1"/>
  <c r="B49" i="20"/>
  <c r="C48" i="20"/>
  <c r="D48" i="20" s="1"/>
  <c r="F49" i="20"/>
  <c r="G48" i="20"/>
  <c r="H48" i="20" s="1"/>
  <c r="K48" i="20"/>
  <c r="L48" i="20" s="1"/>
  <c r="J49" i="20"/>
  <c r="O48" i="20"/>
  <c r="P48" i="20" s="1"/>
  <c r="N49" i="20"/>
  <c r="AX2" i="17"/>
  <c r="AV94" i="18"/>
  <c r="AV173" i="18"/>
  <c r="AV220" i="18"/>
  <c r="AV242" i="18"/>
  <c r="AV127" i="18"/>
  <c r="AT132" i="18"/>
  <c r="AU20" i="17" s="1"/>
  <c r="AU243" i="18"/>
  <c r="AU244" i="18"/>
  <c r="AT245" i="18"/>
  <c r="AU24" i="17" s="1"/>
  <c r="AU98" i="18"/>
  <c r="AU99" i="18"/>
  <c r="AU97" i="18"/>
  <c r="AU100" i="18"/>
  <c r="AU130" i="18"/>
  <c r="AU131" i="18"/>
  <c r="AU179" i="18"/>
  <c r="AU178" i="18"/>
  <c r="AU176" i="18"/>
  <c r="AU177" i="18"/>
  <c r="AW12" i="17" l="1"/>
  <c r="AW11" i="17"/>
  <c r="AW5" i="17"/>
  <c r="AW7" i="17"/>
  <c r="AW6" i="17"/>
  <c r="AW4" i="17"/>
  <c r="AU223" i="18"/>
  <c r="AW8" i="17"/>
  <c r="AU245" i="18"/>
  <c r="AV24" i="17" s="1"/>
  <c r="AU132" i="18"/>
  <c r="AV20" i="17" s="1"/>
  <c r="AW13" i="17"/>
  <c r="AV128" i="18"/>
  <c r="AV221" i="18"/>
  <c r="AV95" i="18"/>
  <c r="AW19" i="17"/>
  <c r="AW22" i="17"/>
  <c r="AX3" i="17"/>
  <c r="AX5" i="17" s="1"/>
  <c r="AU129" i="18"/>
  <c r="AU96" i="18"/>
  <c r="AU222" i="18"/>
  <c r="AU175" i="18"/>
  <c r="AY2" i="17"/>
  <c r="AW220" i="18"/>
  <c r="AW127" i="18"/>
  <c r="AW173" i="18"/>
  <c r="AW94" i="18"/>
  <c r="AW242" i="18"/>
  <c r="AU101" i="18"/>
  <c r="AV14" i="17" s="1"/>
  <c r="AV131" i="18"/>
  <c r="AV130" i="18"/>
  <c r="AV100" i="18"/>
  <c r="AV97" i="18"/>
  <c r="AV99" i="18"/>
  <c r="AV98" i="18"/>
  <c r="N50" i="20"/>
  <c r="O49" i="20"/>
  <c r="P49" i="20" s="1"/>
  <c r="C49" i="20"/>
  <c r="D49" i="20" s="1"/>
  <c r="B50" i="20"/>
  <c r="AU180" i="18"/>
  <c r="AV21" i="17" s="1"/>
  <c r="AV244" i="18"/>
  <c r="AV243" i="18"/>
  <c r="G49" i="20"/>
  <c r="H49" i="20" s="1"/>
  <c r="F50" i="20"/>
  <c r="J50" i="20"/>
  <c r="K49" i="20"/>
  <c r="L49" i="20" s="1"/>
  <c r="AV179" i="18"/>
  <c r="AV178" i="18"/>
  <c r="AV176" i="18"/>
  <c r="AV177" i="18"/>
  <c r="AV132" i="18" l="1"/>
  <c r="AW20" i="17" s="1"/>
  <c r="AV223" i="18"/>
  <c r="AX12" i="17"/>
  <c r="AX11" i="17"/>
  <c r="AX4" i="17"/>
  <c r="AX6" i="17"/>
  <c r="AX8" i="17"/>
  <c r="AX7" i="17"/>
  <c r="AV245" i="18"/>
  <c r="AW24" i="17" s="1"/>
  <c r="AV180" i="18"/>
  <c r="AW21" i="17" s="1"/>
  <c r="AW174" i="18"/>
  <c r="AY3" i="17"/>
  <c r="AX128" i="18" s="1"/>
  <c r="AX13" i="17"/>
  <c r="AX19" i="17"/>
  <c r="AW128" i="18"/>
  <c r="AX22" i="17"/>
  <c r="AW221" i="18"/>
  <c r="AW95" i="18"/>
  <c r="AV129" i="18"/>
  <c r="AV175" i="18"/>
  <c r="AV222" i="18"/>
  <c r="AV96" i="18"/>
  <c r="AW243" i="18"/>
  <c r="AW244" i="18"/>
  <c r="AV101" i="18"/>
  <c r="AW14" i="17" s="1"/>
  <c r="AW179" i="18"/>
  <c r="AW178" i="18"/>
  <c r="AW176" i="18"/>
  <c r="AW177" i="18"/>
  <c r="J51" i="20"/>
  <c r="K50" i="20"/>
  <c r="L50" i="20" s="1"/>
  <c r="B51" i="20"/>
  <c r="C50" i="20"/>
  <c r="D50" i="20" s="1"/>
  <c r="F51" i="20"/>
  <c r="G50" i="20"/>
  <c r="H50" i="20" s="1"/>
  <c r="AW130" i="18"/>
  <c r="AW131" i="18"/>
  <c r="AZ2" i="17"/>
  <c r="AX242" i="18"/>
  <c r="AX127" i="18"/>
  <c r="AX220" i="18"/>
  <c r="AX173" i="18"/>
  <c r="AX94" i="18"/>
  <c r="O50" i="20"/>
  <c r="P50" i="20" s="1"/>
  <c r="N51" i="20"/>
  <c r="AW100" i="18"/>
  <c r="AW99" i="18"/>
  <c r="AW98" i="18"/>
  <c r="AW97" i="18"/>
  <c r="AY12" i="17" l="1"/>
  <c r="AY11" i="17"/>
  <c r="AY7" i="17"/>
  <c r="AY8" i="17"/>
  <c r="AY5" i="17"/>
  <c r="AY6" i="17"/>
  <c r="AY4" i="17"/>
  <c r="AW245" i="18"/>
  <c r="AX24" i="17" s="1"/>
  <c r="AY22" i="17"/>
  <c r="AW223" i="18"/>
  <c r="AX221" i="18"/>
  <c r="AY13" i="17"/>
  <c r="AX95" i="18"/>
  <c r="AX174" i="18"/>
  <c r="AY19" i="17"/>
  <c r="AW101" i="18"/>
  <c r="AX14" i="17" s="1"/>
  <c r="AZ3" i="17"/>
  <c r="AZ7" i="17" s="1"/>
  <c r="AW129" i="18"/>
  <c r="AW175" i="18"/>
  <c r="AW222" i="18"/>
  <c r="AW96" i="18"/>
  <c r="AX179" i="18"/>
  <c r="AX178" i="18"/>
  <c r="AX176" i="18"/>
  <c r="AX177" i="18"/>
  <c r="AW180" i="18"/>
  <c r="AX21" i="17" s="1"/>
  <c r="F52" i="20"/>
  <c r="G51" i="20"/>
  <c r="H51" i="20" s="1"/>
  <c r="C51" i="20"/>
  <c r="D51" i="20" s="1"/>
  <c r="B52" i="20"/>
  <c r="BA2" i="17"/>
  <c r="AY220" i="18"/>
  <c r="AY242" i="18"/>
  <c r="AY173" i="18"/>
  <c r="AY94" i="18"/>
  <c r="AY127" i="18"/>
  <c r="J52" i="20"/>
  <c r="K51" i="20"/>
  <c r="L51" i="20" s="1"/>
  <c r="AX130" i="18"/>
  <c r="AX131" i="18"/>
  <c r="AW132" i="18"/>
  <c r="AX20" i="17" s="1"/>
  <c r="N52" i="20"/>
  <c r="O51" i="20"/>
  <c r="P51" i="20" s="1"/>
  <c r="AX97" i="18"/>
  <c r="AX99" i="18"/>
  <c r="AX100" i="18"/>
  <c r="AX98" i="18"/>
  <c r="AX243" i="18"/>
  <c r="AX244" i="18"/>
  <c r="AZ12" i="17" l="1"/>
  <c r="AZ6" i="17"/>
  <c r="AZ5" i="17"/>
  <c r="AZ11" i="17"/>
  <c r="AZ4" i="17"/>
  <c r="AZ8" i="17"/>
  <c r="AX132" i="18"/>
  <c r="AY20" i="17" s="1"/>
  <c r="AY221" i="18"/>
  <c r="AY95" i="18"/>
  <c r="AX180" i="18"/>
  <c r="AY21" i="17" s="1"/>
  <c r="AX223" i="18"/>
  <c r="AZ13" i="17"/>
  <c r="BA3" i="17"/>
  <c r="AZ221" i="18" s="1"/>
  <c r="AZ22" i="17"/>
  <c r="AY174" i="18"/>
  <c r="AY128" i="18"/>
  <c r="AZ19" i="17"/>
  <c r="AX222" i="18"/>
  <c r="AX129" i="18"/>
  <c r="AX175" i="18"/>
  <c r="AX96" i="18"/>
  <c r="J53" i="20"/>
  <c r="K52" i="20"/>
  <c r="L52" i="20" s="1"/>
  <c r="AX245" i="18"/>
  <c r="AY24" i="17" s="1"/>
  <c r="AY131" i="18"/>
  <c r="AY130" i="18"/>
  <c r="AY179" i="18"/>
  <c r="AY178" i="18"/>
  <c r="AY177" i="18"/>
  <c r="AY176" i="18"/>
  <c r="AY243" i="18"/>
  <c r="AY244" i="18"/>
  <c r="C52" i="20"/>
  <c r="D52" i="20" s="1"/>
  <c r="B53" i="20"/>
  <c r="AX101" i="18"/>
  <c r="AY14" i="17" s="1"/>
  <c r="BB2" i="17"/>
  <c r="AZ220" i="18"/>
  <c r="AZ173" i="18"/>
  <c r="AZ127" i="18"/>
  <c r="AZ242" i="18"/>
  <c r="AZ94" i="18"/>
  <c r="N53" i="20"/>
  <c r="O52" i="20"/>
  <c r="P52" i="20" s="1"/>
  <c r="AY98" i="18"/>
  <c r="AY97" i="18"/>
  <c r="AY100" i="18"/>
  <c r="AY99" i="18"/>
  <c r="F53" i="20"/>
  <c r="G52" i="20"/>
  <c r="H52" i="20" s="1"/>
  <c r="AY132" i="18" l="1"/>
  <c r="AZ20" i="17" s="1"/>
  <c r="BA12" i="17"/>
  <c r="BA11" i="17"/>
  <c r="AY223" i="18"/>
  <c r="BA6" i="17"/>
  <c r="BA4" i="17"/>
  <c r="BA8" i="17"/>
  <c r="BA5" i="17"/>
  <c r="BA7" i="17"/>
  <c r="AY245" i="18"/>
  <c r="AZ24" i="17" s="1"/>
  <c r="AY180" i="18"/>
  <c r="AZ21" i="17" s="1"/>
  <c r="AZ174" i="18"/>
  <c r="BA22" i="17"/>
  <c r="BA13" i="17"/>
  <c r="AZ128" i="18"/>
  <c r="BA19" i="17"/>
  <c r="AZ95" i="18"/>
  <c r="BB3" i="17"/>
  <c r="AY101" i="18"/>
  <c r="AZ14" i="17" s="1"/>
  <c r="AY222" i="18"/>
  <c r="AY175" i="18"/>
  <c r="AY96" i="18"/>
  <c r="AY129" i="18"/>
  <c r="AZ98" i="18"/>
  <c r="AZ97" i="18"/>
  <c r="AZ100" i="18"/>
  <c r="AZ99" i="18"/>
  <c r="K53" i="20"/>
  <c r="L53" i="20" s="1"/>
  <c r="J54" i="20"/>
  <c r="N54" i="20"/>
  <c r="O53" i="20"/>
  <c r="P53" i="20" s="1"/>
  <c r="AZ130" i="18"/>
  <c r="AZ131" i="18"/>
  <c r="BC2" i="17"/>
  <c r="BA173" i="18"/>
  <c r="BA94" i="18"/>
  <c r="BA220" i="18"/>
  <c r="BA242" i="18"/>
  <c r="BA127" i="18"/>
  <c r="AZ179" i="18"/>
  <c r="AZ178" i="18"/>
  <c r="AZ176" i="18"/>
  <c r="AZ177" i="18"/>
  <c r="F54" i="20"/>
  <c r="G53" i="20"/>
  <c r="H53" i="20" s="1"/>
  <c r="AZ244" i="18"/>
  <c r="AZ243" i="18"/>
  <c r="B54" i="20"/>
  <c r="C53" i="20"/>
  <c r="D53" i="20" s="1"/>
  <c r="AZ223" i="18" l="1"/>
  <c r="BB12" i="17"/>
  <c r="BB11" i="17"/>
  <c r="BB7" i="17"/>
  <c r="BB5" i="17"/>
  <c r="BB8" i="17"/>
  <c r="BB4" i="17"/>
  <c r="BB6" i="17"/>
  <c r="AZ245" i="18"/>
  <c r="BA24" i="17" s="1"/>
  <c r="BB19" i="17"/>
  <c r="BB22" i="17"/>
  <c r="BA174" i="18"/>
  <c r="BA128" i="18"/>
  <c r="BA95" i="18"/>
  <c r="BA221" i="18"/>
  <c r="BC3" i="17"/>
  <c r="BB13" i="17"/>
  <c r="AZ222" i="18"/>
  <c r="AZ129" i="18"/>
  <c r="AZ96" i="18"/>
  <c r="AZ175" i="18"/>
  <c r="AZ101" i="18"/>
  <c r="BA14" i="17" s="1"/>
  <c r="G54" i="20"/>
  <c r="H54" i="20" s="1"/>
  <c r="F55" i="20"/>
  <c r="BA100" i="18"/>
  <c r="BA98" i="18"/>
  <c r="BA99" i="18"/>
  <c r="BA97" i="18"/>
  <c r="BD2" i="17"/>
  <c r="BB173" i="18"/>
  <c r="BB220" i="18"/>
  <c r="BB94" i="18"/>
  <c r="BB242" i="18"/>
  <c r="BB127" i="18"/>
  <c r="N55" i="20"/>
  <c r="O54" i="20"/>
  <c r="P54" i="20" s="1"/>
  <c r="C54" i="20"/>
  <c r="D54" i="20" s="1"/>
  <c r="B55" i="20"/>
  <c r="BA179" i="18"/>
  <c r="BA178" i="18"/>
  <c r="BA176" i="18"/>
  <c r="BA177" i="18"/>
  <c r="K54" i="20"/>
  <c r="L54" i="20" s="1"/>
  <c r="J55" i="20"/>
  <c r="AZ180" i="18"/>
  <c r="BA21" i="17" s="1"/>
  <c r="BA131" i="18"/>
  <c r="BA130" i="18"/>
  <c r="BA244" i="18"/>
  <c r="BA243" i="18"/>
  <c r="AZ132" i="18"/>
  <c r="BA20" i="17" s="1"/>
  <c r="BC12" i="17" l="1"/>
  <c r="BC11" i="17"/>
  <c r="BC8" i="17"/>
  <c r="BC6" i="17"/>
  <c r="BC4" i="17"/>
  <c r="BC5" i="17"/>
  <c r="BC7" i="17"/>
  <c r="BA132" i="18"/>
  <c r="BB20" i="17" s="1"/>
  <c r="BA223" i="18"/>
  <c r="BC19" i="17"/>
  <c r="BC13" i="17"/>
  <c r="BB95" i="18"/>
  <c r="BB221" i="18"/>
  <c r="BB174" i="18"/>
  <c r="BD3" i="17"/>
  <c r="BC221" i="18" s="1"/>
  <c r="BB128" i="18"/>
  <c r="BC22" i="17"/>
  <c r="BA129" i="18"/>
  <c r="BA96" i="18"/>
  <c r="BA222" i="18"/>
  <c r="BA175" i="18"/>
  <c r="BB99" i="18"/>
  <c r="BB98" i="18"/>
  <c r="BB97" i="18"/>
  <c r="BB100" i="18"/>
  <c r="BA245" i="18"/>
  <c r="BB24" i="17" s="1"/>
  <c r="K55" i="20"/>
  <c r="L55" i="20" s="1"/>
  <c r="J56" i="20"/>
  <c r="BA101" i="18"/>
  <c r="BB14" i="17" s="1"/>
  <c r="BA180" i="18"/>
  <c r="BB21" i="17" s="1"/>
  <c r="BE2" i="17"/>
  <c r="BC127" i="18"/>
  <c r="BC94" i="18"/>
  <c r="BC173" i="18"/>
  <c r="BC220" i="18"/>
  <c r="BC242" i="18"/>
  <c r="BB131" i="18"/>
  <c r="BB130" i="18"/>
  <c r="BB179" i="18"/>
  <c r="BB178" i="18"/>
  <c r="BB177" i="18"/>
  <c r="BB176" i="18"/>
  <c r="G55" i="20"/>
  <c r="H55" i="20" s="1"/>
  <c r="F56" i="20"/>
  <c r="O55" i="20"/>
  <c r="P55" i="20" s="1"/>
  <c r="N56" i="20"/>
  <c r="BB244" i="18"/>
  <c r="BB243" i="18"/>
  <c r="C55" i="20"/>
  <c r="D55" i="20" s="1"/>
  <c r="B56" i="20"/>
  <c r="BD12" i="17" l="1"/>
  <c r="BD11" i="17"/>
  <c r="BD8" i="17"/>
  <c r="BD6" i="17"/>
  <c r="BD4" i="17"/>
  <c r="BD7" i="17"/>
  <c r="BD5" i="17"/>
  <c r="BB245" i="18"/>
  <c r="BC24" i="17" s="1"/>
  <c r="BB180" i="18"/>
  <c r="BC21" i="17" s="1"/>
  <c r="BB132" i="18"/>
  <c r="BC20" i="17" s="1"/>
  <c r="BB223" i="18"/>
  <c r="BD19" i="17"/>
  <c r="BD13" i="17"/>
  <c r="BC95" i="18"/>
  <c r="BE3" i="17"/>
  <c r="BE12" i="17" s="1"/>
  <c r="BC128" i="18"/>
  <c r="BD22" i="17"/>
  <c r="BC174" i="18"/>
  <c r="BB96" i="18"/>
  <c r="BB129" i="18"/>
  <c r="BB222" i="18"/>
  <c r="BB175" i="18"/>
  <c r="BC179" i="18"/>
  <c r="BC178" i="18"/>
  <c r="BC176" i="18"/>
  <c r="BC177" i="18"/>
  <c r="J57" i="20"/>
  <c r="K56" i="20"/>
  <c r="L56" i="20" s="1"/>
  <c r="BF2" i="17"/>
  <c r="BD173" i="18"/>
  <c r="BD242" i="18"/>
  <c r="BD94" i="18"/>
  <c r="BD220" i="18"/>
  <c r="BD127" i="18"/>
  <c r="BC244" i="18"/>
  <c r="BC243" i="18"/>
  <c r="BC100" i="18"/>
  <c r="BC99" i="18"/>
  <c r="BC97" i="18"/>
  <c r="BC98" i="18"/>
  <c r="C56" i="20"/>
  <c r="D56" i="20" s="1"/>
  <c r="B57" i="20"/>
  <c r="O56" i="20"/>
  <c r="P56" i="20" s="1"/>
  <c r="N57" i="20"/>
  <c r="BC131" i="18"/>
  <c r="BC130" i="18"/>
  <c r="F57" i="20"/>
  <c r="G56" i="20"/>
  <c r="H56" i="20" s="1"/>
  <c r="BB101" i="18"/>
  <c r="BC14" i="17" s="1"/>
  <c r="BC223" i="18" l="1"/>
  <c r="BE11" i="17"/>
  <c r="BC245" i="18"/>
  <c r="BD24" i="17" s="1"/>
  <c r="BE7" i="17"/>
  <c r="BE4" i="17"/>
  <c r="BE6" i="17"/>
  <c r="BE8" i="17"/>
  <c r="BE5" i="17"/>
  <c r="BC180" i="18"/>
  <c r="BD21" i="17" s="1"/>
  <c r="BE19" i="17"/>
  <c r="BD128" i="18"/>
  <c r="BD221" i="18"/>
  <c r="BE22" i="17"/>
  <c r="BF3" i="17"/>
  <c r="BE128" i="18" s="1"/>
  <c r="BD95" i="18"/>
  <c r="BE13" i="17"/>
  <c r="BD174" i="18"/>
  <c r="BC175" i="18"/>
  <c r="BC96" i="18"/>
  <c r="BC222" i="18"/>
  <c r="BC129" i="18"/>
  <c r="B58" i="20"/>
  <c r="C57" i="20"/>
  <c r="D57" i="20" s="1"/>
  <c r="F58" i="20"/>
  <c r="G57" i="20"/>
  <c r="H57" i="20" s="1"/>
  <c r="O57" i="20"/>
  <c r="P57" i="20" s="1"/>
  <c r="N58" i="20"/>
  <c r="BD98" i="18"/>
  <c r="BD99" i="18"/>
  <c r="BD97" i="18"/>
  <c r="BD100" i="18"/>
  <c r="BC132" i="18"/>
  <c r="BD20" i="17" s="1"/>
  <c r="BC101" i="18"/>
  <c r="BD14" i="17" s="1"/>
  <c r="BD244" i="18"/>
  <c r="BD243" i="18"/>
  <c r="BG2" i="17"/>
  <c r="BH2" i="17" s="1"/>
  <c r="BE94" i="18"/>
  <c r="BE220" i="18"/>
  <c r="BE127" i="18"/>
  <c r="BE173" i="18"/>
  <c r="BE242" i="18"/>
  <c r="BD179" i="18"/>
  <c r="BD178" i="18"/>
  <c r="BD176" i="18"/>
  <c r="BD177" i="18"/>
  <c r="J58" i="20"/>
  <c r="K57" i="20"/>
  <c r="L57" i="20" s="1"/>
  <c r="BD131" i="18"/>
  <c r="BD130" i="18"/>
  <c r="BF12" i="17" l="1"/>
  <c r="BF11" i="17"/>
  <c r="BF5" i="17"/>
  <c r="BF8" i="17"/>
  <c r="BE174" i="18"/>
  <c r="BF6" i="17"/>
  <c r="BE221" i="18"/>
  <c r="BF4" i="17"/>
  <c r="BF7" i="17"/>
  <c r="BI2" i="17"/>
  <c r="BG94" i="18"/>
  <c r="BG97" i="18" s="1"/>
  <c r="BG220" i="18"/>
  <c r="BG242" i="18"/>
  <c r="BG244" i="18" s="1"/>
  <c r="BG173" i="18"/>
  <c r="BG127" i="18"/>
  <c r="BG131" i="18" s="1"/>
  <c r="BD223" i="18"/>
  <c r="BF13" i="17"/>
  <c r="BF22" i="17"/>
  <c r="BE95" i="18"/>
  <c r="BF19" i="17"/>
  <c r="BG3" i="17"/>
  <c r="BD222" i="18"/>
  <c r="BD175" i="18"/>
  <c r="BD129" i="18"/>
  <c r="BD96" i="18"/>
  <c r="BE130" i="18"/>
  <c r="BE131" i="18"/>
  <c r="BD101" i="18"/>
  <c r="BE14" i="17" s="1"/>
  <c r="BE243" i="18"/>
  <c r="BE244" i="18"/>
  <c r="BD245" i="18"/>
  <c r="BE24" i="17" s="1"/>
  <c r="C58" i="20"/>
  <c r="D58" i="20" s="1"/>
  <c r="B59" i="20"/>
  <c r="J59" i="20"/>
  <c r="K58" i="20"/>
  <c r="L58" i="20" s="1"/>
  <c r="BE99" i="18"/>
  <c r="BE100" i="18"/>
  <c r="BE98" i="18"/>
  <c r="BE97" i="18"/>
  <c r="N59" i="20"/>
  <c r="O58" i="20"/>
  <c r="P58" i="20" s="1"/>
  <c r="BD132" i="18"/>
  <c r="BE20" i="17" s="1"/>
  <c r="BD180" i="18"/>
  <c r="BE21" i="17" s="1"/>
  <c r="BE179" i="18"/>
  <c r="BE178" i="18"/>
  <c r="BE177" i="18"/>
  <c r="BE176" i="18"/>
  <c r="BF127" i="18"/>
  <c r="BF220" i="18"/>
  <c r="BF173" i="18"/>
  <c r="BF242" i="18"/>
  <c r="BF94" i="18"/>
  <c r="G58" i="20"/>
  <c r="H58" i="20" s="1"/>
  <c r="F59" i="20"/>
  <c r="BG12" i="17" l="1"/>
  <c r="BG11" i="17"/>
  <c r="BE223" i="18"/>
  <c r="BG5" i="17"/>
  <c r="BG8" i="17"/>
  <c r="BH242" i="18"/>
  <c r="BH244" i="18" s="1"/>
  <c r="BH94" i="18"/>
  <c r="BH97" i="18" s="1"/>
  <c r="BH173" i="18"/>
  <c r="BJ2" i="17"/>
  <c r="BH220" i="18"/>
  <c r="BH127" i="18"/>
  <c r="BH131" i="18" s="1"/>
  <c r="BG7" i="17"/>
  <c r="BG4" i="17"/>
  <c r="BG6" i="17"/>
  <c r="BF174" i="18"/>
  <c r="BG22" i="17"/>
  <c r="BG13" i="17"/>
  <c r="BF95" i="18"/>
  <c r="BF128" i="18"/>
  <c r="BF221" i="18"/>
  <c r="BG19" i="17"/>
  <c r="BH3" i="17"/>
  <c r="BE96" i="18"/>
  <c r="BE129" i="18"/>
  <c r="BE222" i="18"/>
  <c r="B202" i="18" s="1"/>
  <c r="BE175" i="18"/>
  <c r="BE101" i="18"/>
  <c r="BF14" i="17" s="1"/>
  <c r="BF98" i="18"/>
  <c r="BG98" i="18" s="1"/>
  <c r="BF100" i="18"/>
  <c r="BG100" i="18" s="1"/>
  <c r="BF99" i="18"/>
  <c r="BG99" i="18" s="1"/>
  <c r="BF97" i="18"/>
  <c r="BE132" i="18"/>
  <c r="BF20" i="17" s="1"/>
  <c r="BF244" i="18"/>
  <c r="BF243" i="18"/>
  <c r="BF179" i="18"/>
  <c r="BG179" i="18" s="1"/>
  <c r="BF178" i="18"/>
  <c r="BG178" i="18" s="1"/>
  <c r="BF176" i="18"/>
  <c r="BF177" i="18"/>
  <c r="BG177" i="18" s="1"/>
  <c r="BE245" i="18"/>
  <c r="BF24" i="17" s="1"/>
  <c r="F60" i="20"/>
  <c r="G59" i="20"/>
  <c r="H59" i="20" s="1"/>
  <c r="J60" i="20"/>
  <c r="K59" i="20"/>
  <c r="L59" i="20" s="1"/>
  <c r="BF131" i="18"/>
  <c r="BF130" i="18"/>
  <c r="BE180" i="18"/>
  <c r="BF21" i="17" s="1"/>
  <c r="O59" i="20"/>
  <c r="P59" i="20" s="1"/>
  <c r="N60" i="20"/>
  <c r="B60" i="20"/>
  <c r="C59" i="20"/>
  <c r="D59" i="20" s="1"/>
  <c r="E202" i="18" l="1"/>
  <c r="B203" i="18"/>
  <c r="BH11" i="17"/>
  <c r="BH12" i="17"/>
  <c r="BH178" i="18"/>
  <c r="BH179" i="18"/>
  <c r="BH177" i="18"/>
  <c r="BH99" i="18"/>
  <c r="BH100" i="18"/>
  <c r="BH22" i="17"/>
  <c r="BH6" i="17"/>
  <c r="BH8" i="17"/>
  <c r="BH7" i="17"/>
  <c r="BH4" i="17"/>
  <c r="BH5" i="17"/>
  <c r="BI220" i="18"/>
  <c r="BI242" i="18"/>
  <c r="BI244" i="18" s="1"/>
  <c r="BI127" i="18"/>
  <c r="BI131" i="18" s="1"/>
  <c r="BI173" i="18"/>
  <c r="BI94" i="18"/>
  <c r="BI97" i="18" s="1"/>
  <c r="BK2" i="17"/>
  <c r="BF223" i="18"/>
  <c r="BH19" i="17"/>
  <c r="BH13" i="17"/>
  <c r="BI3" i="17"/>
  <c r="BG128" i="18"/>
  <c r="BG95" i="18"/>
  <c r="BG174" i="18"/>
  <c r="BG221" i="18"/>
  <c r="BF129" i="18"/>
  <c r="BF96" i="18"/>
  <c r="BF175" i="18"/>
  <c r="BF222" i="18"/>
  <c r="BF132" i="18"/>
  <c r="BG20" i="17" s="1"/>
  <c r="BG130" i="18"/>
  <c r="BG243" i="18"/>
  <c r="BF245" i="18"/>
  <c r="BG24" i="17" s="1"/>
  <c r="F61" i="20"/>
  <c r="G60" i="20"/>
  <c r="H60" i="20" s="1"/>
  <c r="C60" i="20"/>
  <c r="D60" i="20" s="1"/>
  <c r="B61" i="20"/>
  <c r="K60" i="20"/>
  <c r="L60" i="20" s="1"/>
  <c r="J61" i="20"/>
  <c r="BF101" i="18"/>
  <c r="BG14" i="17" s="1"/>
  <c r="O60" i="20"/>
  <c r="P60" i="20" s="1"/>
  <c r="N61" i="20"/>
  <c r="BF180" i="18"/>
  <c r="BG21" i="17" s="1"/>
  <c r="BG176" i="18"/>
  <c r="BH98" i="18"/>
  <c r="BG101" i="18"/>
  <c r="BH14" i="17" s="1"/>
  <c r="B204" i="18" l="1"/>
  <c r="E203" i="18"/>
  <c r="BI177" i="18"/>
  <c r="BI11" i="17"/>
  <c r="BI12" i="17"/>
  <c r="BI179" i="18"/>
  <c r="BI7" i="17"/>
  <c r="BI4" i="17"/>
  <c r="BI8" i="17"/>
  <c r="BI5" i="17"/>
  <c r="BI6" i="17"/>
  <c r="BI178" i="18"/>
  <c r="BI99" i="18"/>
  <c r="BI100" i="18"/>
  <c r="BJ127" i="18"/>
  <c r="BJ131" i="18" s="1"/>
  <c r="BJ94" i="18"/>
  <c r="BJ97" i="18" s="1"/>
  <c r="BJ173" i="18"/>
  <c r="BJ220" i="18"/>
  <c r="BJ242" i="18"/>
  <c r="BJ244" i="18" s="1"/>
  <c r="BL2" i="17"/>
  <c r="BI19" i="17"/>
  <c r="BI22" i="17"/>
  <c r="BG223" i="18"/>
  <c r="BH128" i="18"/>
  <c r="BH174" i="18"/>
  <c r="BH95" i="18"/>
  <c r="BH221" i="18"/>
  <c r="BJ3" i="17"/>
  <c r="BI13" i="17"/>
  <c r="BG175" i="18"/>
  <c r="BG222" i="18"/>
  <c r="BG129" i="18"/>
  <c r="BG96" i="18"/>
  <c r="J62" i="20"/>
  <c r="K61" i="20"/>
  <c r="L61" i="20" s="1"/>
  <c r="C61" i="20"/>
  <c r="D61" i="20" s="1"/>
  <c r="B62" i="20"/>
  <c r="BI98" i="18"/>
  <c r="BH101" i="18"/>
  <c r="BI14" i="17" s="1"/>
  <c r="O61" i="20"/>
  <c r="P61" i="20" s="1"/>
  <c r="N62" i="20"/>
  <c r="BG132" i="18"/>
  <c r="BH20" i="17" s="1"/>
  <c r="BH130" i="18"/>
  <c r="BG180" i="18"/>
  <c r="BH21" i="17" s="1"/>
  <c r="BH176" i="18"/>
  <c r="F62" i="20"/>
  <c r="G61" i="20"/>
  <c r="H61" i="20" s="1"/>
  <c r="BG245" i="18"/>
  <c r="BH24" i="17" s="1"/>
  <c r="BH243" i="18"/>
  <c r="BJ177" i="18" l="1"/>
  <c r="E204" i="18"/>
  <c r="B205" i="18"/>
  <c r="BJ11" i="17"/>
  <c r="BJ12" i="17"/>
  <c r="BJ7" i="17"/>
  <c r="BJ4" i="17"/>
  <c r="BJ5" i="17"/>
  <c r="BJ8" i="17"/>
  <c r="BJ6" i="17"/>
  <c r="BJ100" i="18"/>
  <c r="BJ179" i="18"/>
  <c r="BJ99" i="18"/>
  <c r="BK127" i="18"/>
  <c r="BK131" i="18" s="1"/>
  <c r="BK242" i="18"/>
  <c r="BK244" i="18" s="1"/>
  <c r="BK94" i="18"/>
  <c r="BK97" i="18" s="1"/>
  <c r="BK173" i="18"/>
  <c r="BK177" i="18" s="1"/>
  <c r="BM2" i="17"/>
  <c r="BK220" i="18"/>
  <c r="BJ178" i="18"/>
  <c r="BJ13" i="17"/>
  <c r="BJ22" i="17"/>
  <c r="BI221" i="18"/>
  <c r="BI95" i="18"/>
  <c r="BI128" i="18"/>
  <c r="BI174" i="18"/>
  <c r="BK3" i="17"/>
  <c r="BJ19" i="17"/>
  <c r="BH223" i="18"/>
  <c r="BH96" i="18"/>
  <c r="BH129" i="18"/>
  <c r="BH222" i="18"/>
  <c r="BH175" i="18"/>
  <c r="K62" i="20"/>
  <c r="L62" i="20" s="1"/>
  <c r="J63" i="20"/>
  <c r="BI243" i="18"/>
  <c r="BH245" i="18"/>
  <c r="BI24" i="17" s="1"/>
  <c r="BH132" i="18"/>
  <c r="BI20" i="17" s="1"/>
  <c r="BI130" i="18"/>
  <c r="BJ98" i="18"/>
  <c r="BI101" i="18"/>
  <c r="BJ14" i="17" s="1"/>
  <c r="C62" i="20"/>
  <c r="D62" i="20" s="1"/>
  <c r="B63" i="20"/>
  <c r="F63" i="20"/>
  <c r="G62" i="20"/>
  <c r="H62" i="20" s="1"/>
  <c r="BH180" i="18"/>
  <c r="BI21" i="17" s="1"/>
  <c r="BI176" i="18"/>
  <c r="N63" i="20"/>
  <c r="O62" i="20"/>
  <c r="P62" i="20" s="1"/>
  <c r="B206" i="18" l="1"/>
  <c r="E205" i="18"/>
  <c r="BK11" i="17"/>
  <c r="BK12" i="17"/>
  <c r="BL127" i="18"/>
  <c r="BL131" i="18" s="1"/>
  <c r="BL173" i="18"/>
  <c r="BL177" i="18" s="1"/>
  <c r="BN2" i="17"/>
  <c r="BL220" i="18"/>
  <c r="BL94" i="18"/>
  <c r="BL97" i="18" s="1"/>
  <c r="BL242" i="18"/>
  <c r="BL244" i="18" s="1"/>
  <c r="BK7" i="17"/>
  <c r="BK4" i="17"/>
  <c r="BK5" i="17"/>
  <c r="BK6" i="17"/>
  <c r="BK8" i="17"/>
  <c r="BK99" i="18"/>
  <c r="BK178" i="18"/>
  <c r="BK179" i="18"/>
  <c r="BK100" i="18"/>
  <c r="BI223" i="18"/>
  <c r="BK19" i="17"/>
  <c r="BK22" i="17"/>
  <c r="BK13" i="17"/>
  <c r="BK14" i="17"/>
  <c r="BJ95" i="18"/>
  <c r="BL3" i="17"/>
  <c r="BJ221" i="18"/>
  <c r="BJ174" i="18"/>
  <c r="BJ128" i="18"/>
  <c r="BI96" i="18"/>
  <c r="BI129" i="18"/>
  <c r="BI175" i="18"/>
  <c r="BI222" i="18"/>
  <c r="N64" i="20"/>
  <c r="O63" i="20"/>
  <c r="P63" i="20" s="1"/>
  <c r="BJ176" i="18"/>
  <c r="BI180" i="18"/>
  <c r="BJ21" i="17" s="1"/>
  <c r="BK98" i="18"/>
  <c r="BJ101" i="18"/>
  <c r="BJ130" i="18"/>
  <c r="BI132" i="18"/>
  <c r="BJ20" i="17" s="1"/>
  <c r="F64" i="20"/>
  <c r="G63" i="20"/>
  <c r="H63" i="20" s="1"/>
  <c r="B64" i="20"/>
  <c r="C63" i="20"/>
  <c r="D63" i="20" s="1"/>
  <c r="BJ243" i="18"/>
  <c r="BI245" i="18"/>
  <c r="BJ24" i="17" s="1"/>
  <c r="J64" i="20"/>
  <c r="K63" i="20"/>
  <c r="L63" i="20" s="1"/>
  <c r="BL179" i="18" l="1"/>
  <c r="E206" i="18"/>
  <c r="B207" i="18"/>
  <c r="BL178" i="18"/>
  <c r="BL11" i="17"/>
  <c r="BL12" i="17"/>
  <c r="BL7" i="17"/>
  <c r="BL4" i="17"/>
  <c r="BL5" i="17"/>
  <c r="BL6" i="17"/>
  <c r="BL8" i="17"/>
  <c r="BL99" i="18"/>
  <c r="BL100" i="18"/>
  <c r="BM94" i="18"/>
  <c r="BM97" i="18" s="1"/>
  <c r="BM220" i="18"/>
  <c r="BM127" i="18"/>
  <c r="BM131" i="18" s="1"/>
  <c r="BM242" i="18"/>
  <c r="BM244" i="18" s="1"/>
  <c r="BO2" i="17"/>
  <c r="BM173" i="18"/>
  <c r="BM177" i="18" s="1"/>
  <c r="BL19" i="17"/>
  <c r="BL13" i="17"/>
  <c r="BL22" i="17"/>
  <c r="BK95" i="18"/>
  <c r="BM3" i="17"/>
  <c r="BK221" i="18"/>
  <c r="BK174" i="18"/>
  <c r="BK128" i="18"/>
  <c r="BJ223" i="18"/>
  <c r="BJ222" i="18"/>
  <c r="BJ96" i="18"/>
  <c r="BJ175" i="18"/>
  <c r="BJ129" i="18"/>
  <c r="BL98" i="18"/>
  <c r="BK101" i="18"/>
  <c r="BL14" i="17" s="1"/>
  <c r="K64" i="20"/>
  <c r="L64" i="20" s="1"/>
  <c r="J65" i="20"/>
  <c r="BJ180" i="18"/>
  <c r="BK21" i="17" s="1"/>
  <c r="BK176" i="18"/>
  <c r="BK243" i="18"/>
  <c r="BJ245" i="18"/>
  <c r="BK24" i="17" s="1"/>
  <c r="F65" i="20"/>
  <c r="G64" i="20"/>
  <c r="H64" i="20" s="1"/>
  <c r="B65" i="20"/>
  <c r="C64" i="20"/>
  <c r="D64" i="20" s="1"/>
  <c r="BJ132" i="18"/>
  <c r="BK20" i="17" s="1"/>
  <c r="BK130" i="18"/>
  <c r="O64" i="20"/>
  <c r="P64" i="20" s="1"/>
  <c r="N65" i="20"/>
  <c r="B208" i="18" l="1"/>
  <c r="E207" i="18"/>
  <c r="BM11" i="17"/>
  <c r="BM12" i="17"/>
  <c r="BM178" i="18"/>
  <c r="BM179" i="18"/>
  <c r="BM99" i="18"/>
  <c r="BM8" i="17"/>
  <c r="BM5" i="17"/>
  <c r="BM6" i="17"/>
  <c r="BM7" i="17"/>
  <c r="BM4" i="17"/>
  <c r="BM100" i="18"/>
  <c r="BN242" i="18"/>
  <c r="BN244" i="18" s="1"/>
  <c r="BN173" i="18"/>
  <c r="BN127" i="18"/>
  <c r="BN131" i="18" s="1"/>
  <c r="BP2" i="17"/>
  <c r="BN220" i="18"/>
  <c r="BN94" i="18"/>
  <c r="BN97" i="18" s="1"/>
  <c r="BK223" i="18"/>
  <c r="BM13" i="17"/>
  <c r="BM22" i="17"/>
  <c r="BM19" i="17"/>
  <c r="BL95" i="18"/>
  <c r="BN3" i="17"/>
  <c r="BL221" i="18"/>
  <c r="BL174" i="18"/>
  <c r="BL128" i="18"/>
  <c r="BK175" i="18"/>
  <c r="BK222" i="18"/>
  <c r="BK129" i="18"/>
  <c r="BK96" i="18"/>
  <c r="N66" i="20"/>
  <c r="O65" i="20"/>
  <c r="P65" i="20" s="1"/>
  <c r="B66" i="20"/>
  <c r="C65" i="20"/>
  <c r="D65" i="20" s="1"/>
  <c r="BK132" i="18"/>
  <c r="BL20" i="17" s="1"/>
  <c r="BL130" i="18"/>
  <c r="F66" i="20"/>
  <c r="G65" i="20"/>
  <c r="H65" i="20" s="1"/>
  <c r="BM98" i="18"/>
  <c r="BL101" i="18"/>
  <c r="BM14" i="17" s="1"/>
  <c r="BK245" i="18"/>
  <c r="BL24" i="17" s="1"/>
  <c r="BL243" i="18"/>
  <c r="BK180" i="18"/>
  <c r="BL21" i="17" s="1"/>
  <c r="BL176" i="18"/>
  <c r="J66" i="20"/>
  <c r="K65" i="20"/>
  <c r="L65" i="20" s="1"/>
  <c r="B209" i="18" l="1"/>
  <c r="E208" i="18"/>
  <c r="BN11" i="17"/>
  <c r="BN12" i="17"/>
  <c r="BN179" i="18"/>
  <c r="BN99" i="18"/>
  <c r="BN100" i="18"/>
  <c r="BN178" i="18"/>
  <c r="BN177" i="18"/>
  <c r="BN8" i="17"/>
  <c r="BN6" i="17"/>
  <c r="BN7" i="17"/>
  <c r="BN4" i="17"/>
  <c r="BN5" i="17"/>
  <c r="BO94" i="18"/>
  <c r="BO97" i="18" s="1"/>
  <c r="BQ2" i="17"/>
  <c r="BO127" i="18"/>
  <c r="BO131" i="18" s="1"/>
  <c r="BO242" i="18"/>
  <c r="BO244" i="18" s="1"/>
  <c r="BO220" i="18"/>
  <c r="BO173" i="18"/>
  <c r="BO179" i="18" s="1"/>
  <c r="BL223" i="18"/>
  <c r="BN13" i="17"/>
  <c r="BN22" i="17"/>
  <c r="BN19" i="17"/>
  <c r="BO3" i="17"/>
  <c r="BM221" i="18"/>
  <c r="BM174" i="18"/>
  <c r="BM128" i="18"/>
  <c r="BM95" i="18"/>
  <c r="BL175" i="18"/>
  <c r="BL96" i="18"/>
  <c r="BL129" i="18"/>
  <c r="BL222" i="18"/>
  <c r="BM176" i="18"/>
  <c r="BL180" i="18"/>
  <c r="BM21" i="17" s="1"/>
  <c r="C66" i="20"/>
  <c r="D66" i="20" s="1"/>
  <c r="B67" i="20"/>
  <c r="BM101" i="18"/>
  <c r="BN14" i="17" s="1"/>
  <c r="BN98" i="18"/>
  <c r="O66" i="20"/>
  <c r="P66" i="20" s="1"/>
  <c r="N67" i="20"/>
  <c r="K66" i="20"/>
  <c r="L66" i="20" s="1"/>
  <c r="J67" i="20"/>
  <c r="BL245" i="18"/>
  <c r="BM24" i="17" s="1"/>
  <c r="BM243" i="18"/>
  <c r="G66" i="20"/>
  <c r="H66" i="20" s="1"/>
  <c r="F67" i="20"/>
  <c r="BM130" i="18"/>
  <c r="BL132" i="18"/>
  <c r="BM20" i="17" s="1"/>
  <c r="E209" i="18" l="1"/>
  <c r="B210" i="18"/>
  <c r="BO11" i="17"/>
  <c r="BO12" i="17"/>
  <c r="BO99" i="18"/>
  <c r="BO177" i="18"/>
  <c r="BO178" i="18"/>
  <c r="BO6" i="17"/>
  <c r="BO8" i="17"/>
  <c r="BO7" i="17"/>
  <c r="BO4" i="17"/>
  <c r="BO5" i="17"/>
  <c r="BO100" i="18"/>
  <c r="BP242" i="18"/>
  <c r="BP244" i="18" s="1"/>
  <c r="BP173" i="18"/>
  <c r="BP127" i="18"/>
  <c r="BP131" i="18" s="1"/>
  <c r="BP220" i="18"/>
  <c r="BP94" i="18"/>
  <c r="BP97" i="18" s="1"/>
  <c r="BR2" i="17"/>
  <c r="BM223" i="18"/>
  <c r="BO13" i="17"/>
  <c r="BO22" i="17"/>
  <c r="BO19" i="17"/>
  <c r="BN128" i="18"/>
  <c r="BP3" i="17"/>
  <c r="BN174" i="18"/>
  <c r="BN95" i="18"/>
  <c r="BN221" i="18"/>
  <c r="BM129" i="18"/>
  <c r="BM175" i="18"/>
  <c r="BM96" i="18"/>
  <c r="BM222" i="18"/>
  <c r="BN130" i="18"/>
  <c r="BM132" i="18"/>
  <c r="BN20" i="17" s="1"/>
  <c r="J68" i="20"/>
  <c r="K67" i="20"/>
  <c r="L67" i="20" s="1"/>
  <c r="BN176" i="18"/>
  <c r="BM180" i="18"/>
  <c r="BN21" i="17" s="1"/>
  <c r="BM245" i="18"/>
  <c r="BN24" i="17" s="1"/>
  <c r="BN243" i="18"/>
  <c r="O67" i="20"/>
  <c r="P67" i="20" s="1"/>
  <c r="N68" i="20"/>
  <c r="B68" i="20"/>
  <c r="C67" i="20"/>
  <c r="D67" i="20" s="1"/>
  <c r="F68" i="20"/>
  <c r="G67" i="20"/>
  <c r="H67" i="20" s="1"/>
  <c r="BO98" i="18"/>
  <c r="BN101" i="18"/>
  <c r="BO14" i="17" s="1"/>
  <c r="B211" i="18" l="1"/>
  <c r="E210" i="18"/>
  <c r="BP11" i="17"/>
  <c r="BP12" i="17"/>
  <c r="BP178" i="18"/>
  <c r="BP177" i="18"/>
  <c r="BP6" i="17"/>
  <c r="BP8" i="17"/>
  <c r="BP7" i="17"/>
  <c r="BP4" i="17"/>
  <c r="BP5" i="17"/>
  <c r="BP179" i="18"/>
  <c r="BQ179" i="18" s="1"/>
  <c r="BQ242" i="18"/>
  <c r="BQ244" i="18" s="1"/>
  <c r="BS2" i="17"/>
  <c r="BQ94" i="18"/>
  <c r="BQ97" i="18" s="1"/>
  <c r="BQ220" i="18"/>
  <c r="BQ173" i="18"/>
  <c r="BQ178" i="18" s="1"/>
  <c r="BQ127" i="18"/>
  <c r="BQ131" i="18" s="1"/>
  <c r="BP100" i="18"/>
  <c r="BQ177" i="18"/>
  <c r="BP99" i="18"/>
  <c r="BN223" i="18"/>
  <c r="BP22" i="17"/>
  <c r="BP19" i="17"/>
  <c r="BP13" i="17"/>
  <c r="BO128" i="18"/>
  <c r="BO95" i="18"/>
  <c r="BQ3" i="17"/>
  <c r="BO221" i="18"/>
  <c r="BO174" i="18"/>
  <c r="BN129" i="18"/>
  <c r="BN96" i="18"/>
  <c r="BN175" i="18"/>
  <c r="BN222" i="18"/>
  <c r="B69" i="20"/>
  <c r="C68" i="20"/>
  <c r="D68" i="20" s="1"/>
  <c r="J69" i="20"/>
  <c r="K68" i="20"/>
  <c r="L68" i="20" s="1"/>
  <c r="BP98" i="18"/>
  <c r="BO101" i="18"/>
  <c r="BP14" i="17" s="1"/>
  <c r="N69" i="20"/>
  <c r="O68" i="20"/>
  <c r="P68" i="20" s="1"/>
  <c r="BO130" i="18"/>
  <c r="BN132" i="18"/>
  <c r="BO20" i="17" s="1"/>
  <c r="BO176" i="18"/>
  <c r="BN180" i="18"/>
  <c r="BO21" i="17" s="1"/>
  <c r="F69" i="20"/>
  <c r="G68" i="20"/>
  <c r="H68" i="20" s="1"/>
  <c r="BO243" i="18"/>
  <c r="BN245" i="18"/>
  <c r="BO24" i="17" s="1"/>
  <c r="BQ100" i="18" l="1"/>
  <c r="E211" i="18"/>
  <c r="B212" i="18"/>
  <c r="BQ11" i="17"/>
  <c r="BQ12" i="17"/>
  <c r="BQ7" i="17"/>
  <c r="BQ4" i="17"/>
  <c r="BQ8" i="17"/>
  <c r="BQ5" i="17"/>
  <c r="BQ6" i="17"/>
  <c r="BT2" i="17"/>
  <c r="BR242" i="18"/>
  <c r="BR244" i="18" s="1"/>
  <c r="BR173" i="18"/>
  <c r="BR178" i="18" s="1"/>
  <c r="BR94" i="18"/>
  <c r="BR97" i="18" s="1"/>
  <c r="BR220" i="18"/>
  <c r="BR127" i="18"/>
  <c r="BR131" i="18" s="1"/>
  <c r="BQ99" i="18"/>
  <c r="BQ19" i="17"/>
  <c r="BQ14" i="17"/>
  <c r="BQ13" i="17"/>
  <c r="BQ22" i="17"/>
  <c r="BR3" i="17"/>
  <c r="BP221" i="18"/>
  <c r="BP95" i="18"/>
  <c r="BP128" i="18"/>
  <c r="BP174" i="18"/>
  <c r="BO223" i="18"/>
  <c r="BO222" i="18"/>
  <c r="BO129" i="18"/>
  <c r="BO175" i="18"/>
  <c r="BO96" i="18"/>
  <c r="N70" i="20"/>
  <c r="O69" i="20"/>
  <c r="P69" i="20" s="1"/>
  <c r="BO180" i="18"/>
  <c r="BP21" i="17" s="1"/>
  <c r="BP176" i="18"/>
  <c r="BQ98" i="18"/>
  <c r="BP101" i="18"/>
  <c r="C69" i="20"/>
  <c r="D69" i="20" s="1"/>
  <c r="B70" i="20"/>
  <c r="BO132" i="18"/>
  <c r="BP20" i="17" s="1"/>
  <c r="BP130" i="18"/>
  <c r="K69" i="20"/>
  <c r="L69" i="20" s="1"/>
  <c r="J70" i="20"/>
  <c r="BO245" i="18"/>
  <c r="BP24" i="17" s="1"/>
  <c r="BP243" i="18"/>
  <c r="G69" i="20"/>
  <c r="H69" i="20" s="1"/>
  <c r="F70" i="20"/>
  <c r="B213" i="18" l="1"/>
  <c r="E212" i="18"/>
  <c r="BR177" i="18"/>
  <c r="BR11" i="17"/>
  <c r="BR12" i="17"/>
  <c r="BR99" i="18"/>
  <c r="BR7" i="17"/>
  <c r="BR4" i="17"/>
  <c r="BR5" i="17"/>
  <c r="BR8" i="17"/>
  <c r="BR6" i="17"/>
  <c r="BR179" i="18"/>
  <c r="BR100" i="18"/>
  <c r="BS173" i="18"/>
  <c r="BS94" i="18"/>
  <c r="BS97" i="18" s="1"/>
  <c r="BU2" i="17"/>
  <c r="BS127" i="18"/>
  <c r="BS131" i="18" s="1"/>
  <c r="BS242" i="18"/>
  <c r="BS244" i="18" s="1"/>
  <c r="BS220" i="18"/>
  <c r="BP223" i="18"/>
  <c r="BR22" i="17"/>
  <c r="BR13" i="17"/>
  <c r="BR19" i="17"/>
  <c r="BR14" i="17"/>
  <c r="BQ221" i="18"/>
  <c r="BQ128" i="18"/>
  <c r="BS3" i="17"/>
  <c r="BQ95" i="18"/>
  <c r="BQ174" i="18"/>
  <c r="BP222" i="18"/>
  <c r="BP175" i="18"/>
  <c r="BP129" i="18"/>
  <c r="BP96" i="18"/>
  <c r="N71" i="20"/>
  <c r="O70" i="20"/>
  <c r="P70" i="20" s="1"/>
  <c r="BQ243" i="18"/>
  <c r="BP245" i="18"/>
  <c r="BQ24" i="17" s="1"/>
  <c r="B71" i="20"/>
  <c r="C70" i="20"/>
  <c r="D70" i="20" s="1"/>
  <c r="F71" i="20"/>
  <c r="G70" i="20"/>
  <c r="H70" i="20" s="1"/>
  <c r="BP132" i="18"/>
  <c r="BQ20" i="17" s="1"/>
  <c r="BQ130" i="18"/>
  <c r="K70" i="20"/>
  <c r="L70" i="20" s="1"/>
  <c r="J71" i="20"/>
  <c r="BQ101" i="18"/>
  <c r="BR98" i="18"/>
  <c r="BQ176" i="18"/>
  <c r="BP180" i="18"/>
  <c r="BQ21" i="17" s="1"/>
  <c r="BS177" i="18" l="1"/>
  <c r="E213" i="18"/>
  <c r="B214" i="18"/>
  <c r="BS11" i="17"/>
  <c r="BS12" i="17"/>
  <c r="BS7" i="17"/>
  <c r="BS4" i="17"/>
  <c r="BS5" i="17"/>
  <c r="BS6" i="17"/>
  <c r="BS8" i="17"/>
  <c r="BS99" i="18"/>
  <c r="BS100" i="18"/>
  <c r="BS178" i="18"/>
  <c r="BS179" i="18"/>
  <c r="BV2" i="17"/>
  <c r="BT127" i="18"/>
  <c r="BT131" i="18" s="1"/>
  <c r="BT242" i="18"/>
  <c r="BT244" i="18" s="1"/>
  <c r="BT173" i="18"/>
  <c r="BT177" i="18" s="1"/>
  <c r="BT94" i="18"/>
  <c r="BT97" i="18" s="1"/>
  <c r="BT220" i="18"/>
  <c r="BQ223" i="18"/>
  <c r="BS19" i="17"/>
  <c r="BS22" i="17"/>
  <c r="BS13" i="17"/>
  <c r="BT3" i="17"/>
  <c r="BR174" i="18"/>
  <c r="BR128" i="18"/>
  <c r="BR95" i="18"/>
  <c r="BR221" i="18"/>
  <c r="BQ129" i="18"/>
  <c r="BQ96" i="18"/>
  <c r="BQ222" i="18"/>
  <c r="BQ175" i="18"/>
  <c r="BQ180" i="18"/>
  <c r="BR21" i="17" s="1"/>
  <c r="BR176" i="18"/>
  <c r="F72" i="20"/>
  <c r="G71" i="20"/>
  <c r="H71" i="20" s="1"/>
  <c r="B72" i="20"/>
  <c r="C71" i="20"/>
  <c r="D71" i="20" s="1"/>
  <c r="BS98" i="18"/>
  <c r="BR101" i="18"/>
  <c r="BS14" i="17" s="1"/>
  <c r="J72" i="20"/>
  <c r="K71" i="20"/>
  <c r="L71" i="20" s="1"/>
  <c r="BR243" i="18"/>
  <c r="BQ245" i="18"/>
  <c r="BR24" i="17" s="1"/>
  <c r="BR130" i="18"/>
  <c r="BQ132" i="18"/>
  <c r="BR20" i="17" s="1"/>
  <c r="N72" i="20"/>
  <c r="O71" i="20"/>
  <c r="P71" i="20" s="1"/>
  <c r="B215" i="18" l="1"/>
  <c r="E214" i="18"/>
  <c r="BT11" i="17"/>
  <c r="BT12" i="17"/>
  <c r="BT99" i="18"/>
  <c r="BU220" i="18"/>
  <c r="BU127" i="18"/>
  <c r="BU131" i="18" s="1"/>
  <c r="BW2" i="17"/>
  <c r="BU242" i="18"/>
  <c r="BU244" i="18" s="1"/>
  <c r="BU173" i="18"/>
  <c r="BU177" i="18" s="1"/>
  <c r="BU94" i="18"/>
  <c r="BU97" i="18" s="1"/>
  <c r="BT179" i="18"/>
  <c r="BT178" i="18"/>
  <c r="BT100" i="18"/>
  <c r="BT7" i="17"/>
  <c r="BT4" i="17"/>
  <c r="BT5" i="17"/>
  <c r="BT6" i="17"/>
  <c r="BT8" i="17"/>
  <c r="BT19" i="17"/>
  <c r="BT13" i="17"/>
  <c r="BT22" i="17"/>
  <c r="BS95" i="18"/>
  <c r="BS174" i="18"/>
  <c r="BS221" i="18"/>
  <c r="BU3" i="17"/>
  <c r="BS128" i="18"/>
  <c r="BR223" i="18"/>
  <c r="BR222" i="18"/>
  <c r="BR129" i="18"/>
  <c r="BR175" i="18"/>
  <c r="BR96" i="18"/>
  <c r="BT98" i="18"/>
  <c r="BS101" i="18"/>
  <c r="BT14" i="17" s="1"/>
  <c r="O72" i="20"/>
  <c r="P72" i="20" s="1"/>
  <c r="N73" i="20"/>
  <c r="B73" i="20"/>
  <c r="C72" i="20"/>
  <c r="D72" i="20" s="1"/>
  <c r="BR132" i="18"/>
  <c r="BS20" i="17" s="1"/>
  <c r="BS130" i="18"/>
  <c r="BR245" i="18"/>
  <c r="BS24" i="17" s="1"/>
  <c r="BS243" i="18"/>
  <c r="F73" i="20"/>
  <c r="G72" i="20"/>
  <c r="H72" i="20" s="1"/>
  <c r="BS176" i="18"/>
  <c r="BR180" i="18"/>
  <c r="BS21" i="17" s="1"/>
  <c r="J73" i="20"/>
  <c r="K72" i="20"/>
  <c r="L72" i="20" s="1"/>
  <c r="E215" i="18" l="1"/>
  <c r="B216" i="18"/>
  <c r="BU11" i="17"/>
  <c r="BU12" i="17"/>
  <c r="BU100" i="18"/>
  <c r="BU99" i="18"/>
  <c r="BU8" i="17"/>
  <c r="BU5" i="17"/>
  <c r="BU6" i="17"/>
  <c r="BU7" i="17"/>
  <c r="BU4" i="17"/>
  <c r="BX2" i="17"/>
  <c r="BV94" i="18"/>
  <c r="BV97" i="18" s="1"/>
  <c r="BV242" i="18"/>
  <c r="BV244" i="18" s="1"/>
  <c r="BV220" i="18"/>
  <c r="BV173" i="18"/>
  <c r="BV177" i="18" s="1"/>
  <c r="BV127" i="18"/>
  <c r="BV131" i="18" s="1"/>
  <c r="BU178" i="18"/>
  <c r="BU179" i="18"/>
  <c r="BU13" i="17"/>
  <c r="BU22" i="17"/>
  <c r="BU19" i="17"/>
  <c r="BV3" i="17"/>
  <c r="BT128" i="18"/>
  <c r="BT95" i="18"/>
  <c r="BT221" i="18"/>
  <c r="BT174" i="18"/>
  <c r="BS223" i="18"/>
  <c r="BS129" i="18"/>
  <c r="BS96" i="18"/>
  <c r="BS175" i="18"/>
  <c r="BS222" i="18"/>
  <c r="BS245" i="18"/>
  <c r="BT24" i="17" s="1"/>
  <c r="BT243" i="18"/>
  <c r="BT130" i="18"/>
  <c r="BS132" i="18"/>
  <c r="BT20" i="17" s="1"/>
  <c r="F74" i="20"/>
  <c r="G73" i="20"/>
  <c r="H73" i="20" s="1"/>
  <c r="BU98" i="18"/>
  <c r="BT101" i="18"/>
  <c r="BU14" i="17" s="1"/>
  <c r="J74" i="20"/>
  <c r="K73" i="20"/>
  <c r="L73" i="20" s="1"/>
  <c r="O73" i="20"/>
  <c r="P73" i="20" s="1"/>
  <c r="N74" i="20"/>
  <c r="BT176" i="18"/>
  <c r="BS180" i="18"/>
  <c r="BT21" i="17" s="1"/>
  <c r="C73" i="20"/>
  <c r="D73" i="20" s="1"/>
  <c r="B74" i="20"/>
  <c r="B217" i="18" l="1"/>
  <c r="BR224" i="18" s="1"/>
  <c r="BR225" i="18" s="1"/>
  <c r="BS23" i="17" s="1"/>
  <c r="E216" i="18"/>
  <c r="BV11" i="17"/>
  <c r="BV12" i="17"/>
  <c r="BV178" i="18"/>
  <c r="BV100" i="18"/>
  <c r="BV179" i="18"/>
  <c r="BV99" i="18"/>
  <c r="BW220" i="18"/>
  <c r="BW94" i="18"/>
  <c r="BW97" i="18" s="1"/>
  <c r="BW242" i="18"/>
  <c r="BW244" i="18" s="1"/>
  <c r="BW173" i="18"/>
  <c r="BW127" i="18"/>
  <c r="BW131" i="18" s="1"/>
  <c r="BV8" i="17"/>
  <c r="BV6" i="17"/>
  <c r="BV5" i="17"/>
  <c r="BV7" i="17"/>
  <c r="BV4" i="17"/>
  <c r="BV14" i="17"/>
  <c r="BV13" i="17"/>
  <c r="BV22" i="17"/>
  <c r="BV19" i="17"/>
  <c r="BW3" i="17"/>
  <c r="BU174" i="18"/>
  <c r="BU95" i="18"/>
  <c r="BU221" i="18"/>
  <c r="BU128" i="18"/>
  <c r="BT223" i="18"/>
  <c r="BT175" i="18"/>
  <c r="BT222" i="18"/>
  <c r="BT96" i="18"/>
  <c r="BT129" i="18"/>
  <c r="BV98" i="18"/>
  <c r="BU101" i="18"/>
  <c r="BU243" i="18"/>
  <c r="BT245" i="18"/>
  <c r="BU24" i="17" s="1"/>
  <c r="N75" i="20"/>
  <c r="O74" i="20"/>
  <c r="P74" i="20" s="1"/>
  <c r="F75" i="20"/>
  <c r="G74" i="20"/>
  <c r="H74" i="20" s="1"/>
  <c r="J75" i="20"/>
  <c r="K74" i="20"/>
  <c r="L74" i="20" s="1"/>
  <c r="BU176" i="18"/>
  <c r="BT180" i="18"/>
  <c r="BU21" i="17" s="1"/>
  <c r="B75" i="20"/>
  <c r="C74" i="20"/>
  <c r="D74" i="20" s="1"/>
  <c r="BU130" i="18"/>
  <c r="BT132" i="18"/>
  <c r="BU20" i="17" s="1"/>
  <c r="P224" i="18" l="1"/>
  <c r="P225" i="18" s="1"/>
  <c r="Q23" i="17" s="1"/>
  <c r="E217" i="18"/>
  <c r="BP224" i="18"/>
  <c r="BP225" i="18" s="1"/>
  <c r="BQ23" i="17" s="1"/>
  <c r="BS224" i="18"/>
  <c r="BS225" i="18" s="1"/>
  <c r="BT23" i="17" s="1"/>
  <c r="BO224" i="18"/>
  <c r="BO225" i="18" s="1"/>
  <c r="BP23" i="17" s="1"/>
  <c r="BM224" i="18"/>
  <c r="BM225" i="18" s="1"/>
  <c r="BN23" i="17" s="1"/>
  <c r="BQ224" i="18"/>
  <c r="BQ225" i="18" s="1"/>
  <c r="BR23" i="17" s="1"/>
  <c r="BT224" i="18"/>
  <c r="BT225" i="18" s="1"/>
  <c r="BU23" i="17" s="1"/>
  <c r="BN224" i="18"/>
  <c r="BN225" i="18" s="1"/>
  <c r="BO23" i="17" s="1"/>
  <c r="BW11" i="17"/>
  <c r="BW12" i="17"/>
  <c r="BW178" i="18"/>
  <c r="BW100" i="18"/>
  <c r="BW179" i="18"/>
  <c r="BW177" i="18"/>
  <c r="BW99" i="18"/>
  <c r="BW6" i="17"/>
  <c r="BW8" i="17"/>
  <c r="BW7" i="17"/>
  <c r="BW4" i="17"/>
  <c r="BW5" i="17"/>
  <c r="BU224" i="18"/>
  <c r="BU223" i="18"/>
  <c r="BW13" i="17"/>
  <c r="BW22" i="17"/>
  <c r="BW19" i="17"/>
  <c r="BV221" i="18"/>
  <c r="BV174" i="18"/>
  <c r="BV95" i="18"/>
  <c r="BX3" i="17"/>
  <c r="BV128" i="18"/>
  <c r="BU222" i="18"/>
  <c r="BU129" i="18"/>
  <c r="BU96" i="18"/>
  <c r="BU175" i="18"/>
  <c r="C75" i="20"/>
  <c r="D75" i="20" s="1"/>
  <c r="B76" i="20"/>
  <c r="F76" i="20"/>
  <c r="G75" i="20"/>
  <c r="H75" i="20" s="1"/>
  <c r="BW98" i="18"/>
  <c r="BV101" i="18"/>
  <c r="BW14" i="17" s="1"/>
  <c r="BU245" i="18"/>
  <c r="BV24" i="17" s="1"/>
  <c r="BV243" i="18"/>
  <c r="K75" i="20"/>
  <c r="L75" i="20" s="1"/>
  <c r="J76" i="20"/>
  <c r="BV176" i="18"/>
  <c r="BU180" i="18"/>
  <c r="BV21" i="17" s="1"/>
  <c r="N76" i="20"/>
  <c r="O75" i="20"/>
  <c r="P75" i="20" s="1"/>
  <c r="BV130" i="18"/>
  <c r="BU132" i="18"/>
  <c r="BV20" i="17" s="1"/>
  <c r="O224" i="18" l="1"/>
  <c r="O225" i="18" s="1"/>
  <c r="P23" i="17" s="1"/>
  <c r="AE224" i="18"/>
  <c r="AE225" i="18" s="1"/>
  <c r="AF23" i="17" s="1"/>
  <c r="V224" i="18"/>
  <c r="V225" i="18" s="1"/>
  <c r="W23" i="17" s="1"/>
  <c r="AV224" i="18"/>
  <c r="AV225" i="18" s="1"/>
  <c r="AW23" i="17" s="1"/>
  <c r="X224" i="18"/>
  <c r="X225" i="18" s="1"/>
  <c r="Y23" i="17" s="1"/>
  <c r="U224" i="18"/>
  <c r="U225" i="18" s="1"/>
  <c r="V23" i="17" s="1"/>
  <c r="AY224" i="18"/>
  <c r="AY225" i="18" s="1"/>
  <c r="AZ23" i="17" s="1"/>
  <c r="AD224" i="18"/>
  <c r="AD225" i="18" s="1"/>
  <c r="AE23" i="17" s="1"/>
  <c r="AU224" i="18"/>
  <c r="AU225" i="18" s="1"/>
  <c r="AV23" i="17" s="1"/>
  <c r="BC224" i="18"/>
  <c r="BC225" i="18" s="1"/>
  <c r="BD23" i="17" s="1"/>
  <c r="AQ224" i="18"/>
  <c r="AQ225" i="18" s="1"/>
  <c r="AR23" i="17" s="1"/>
  <c r="R224" i="18"/>
  <c r="R225" i="18" s="1"/>
  <c r="S23" i="17" s="1"/>
  <c r="BH224" i="18"/>
  <c r="BH225" i="18" s="1"/>
  <c r="BI23" i="17" s="1"/>
  <c r="AM224" i="18"/>
  <c r="AM225" i="18" s="1"/>
  <c r="AN23" i="17" s="1"/>
  <c r="BD224" i="18"/>
  <c r="BD225" i="18" s="1"/>
  <c r="BE23" i="17" s="1"/>
  <c r="Z224" i="18"/>
  <c r="Z225" i="18" s="1"/>
  <c r="AA23" i="17" s="1"/>
  <c r="AG224" i="18"/>
  <c r="AG225" i="18" s="1"/>
  <c r="AH23" i="17" s="1"/>
  <c r="AS224" i="18"/>
  <c r="AS225" i="18" s="1"/>
  <c r="AT23" i="17" s="1"/>
  <c r="AO224" i="18"/>
  <c r="AO225" i="18" s="1"/>
  <c r="AP23" i="17" s="1"/>
  <c r="T224" i="18"/>
  <c r="T225" i="18" s="1"/>
  <c r="U23" i="17" s="1"/>
  <c r="AP224" i="18"/>
  <c r="AP225" i="18" s="1"/>
  <c r="AQ23" i="17" s="1"/>
  <c r="AL224" i="18"/>
  <c r="AL225" i="18" s="1"/>
  <c r="AM23" i="17" s="1"/>
  <c r="AT224" i="18"/>
  <c r="AT225" i="18" s="1"/>
  <c r="AU23" i="17" s="1"/>
  <c r="AX224" i="18"/>
  <c r="AX225" i="18" s="1"/>
  <c r="AY23" i="17" s="1"/>
  <c r="AA224" i="18"/>
  <c r="AA225" i="18" s="1"/>
  <c r="AB23" i="17" s="1"/>
  <c r="AK224" i="18"/>
  <c r="AK225" i="18" s="1"/>
  <c r="AL23" i="17" s="1"/>
  <c r="BE224" i="18"/>
  <c r="BE225" i="18" s="1"/>
  <c r="BF23" i="17" s="1"/>
  <c r="AJ224" i="18"/>
  <c r="AJ225" i="18" s="1"/>
  <c r="AK23" i="17" s="1"/>
  <c r="AN224" i="18"/>
  <c r="AN225" i="18" s="1"/>
  <c r="AO23" i="17" s="1"/>
  <c r="AC224" i="18"/>
  <c r="AC225" i="18" s="1"/>
  <c r="AD23" i="17" s="1"/>
  <c r="AH224" i="18"/>
  <c r="AH225" i="18" s="1"/>
  <c r="AI23" i="17" s="1"/>
  <c r="BB224" i="18"/>
  <c r="BB225" i="18" s="1"/>
  <c r="BC23" i="17" s="1"/>
  <c r="BA224" i="18"/>
  <c r="BA225" i="18" s="1"/>
  <c r="BB23" i="17" s="1"/>
  <c r="W224" i="18"/>
  <c r="W225" i="18" s="1"/>
  <c r="X23" i="17" s="1"/>
  <c r="AF224" i="18"/>
  <c r="AF225" i="18" s="1"/>
  <c r="AG23" i="17" s="1"/>
  <c r="AR224" i="18"/>
  <c r="AR225" i="18" s="1"/>
  <c r="AS23" i="17" s="1"/>
  <c r="AW224" i="18"/>
  <c r="AW225" i="18" s="1"/>
  <c r="AX23" i="17" s="1"/>
  <c r="AB224" i="18"/>
  <c r="AB225" i="18" s="1"/>
  <c r="AC23" i="17" s="1"/>
  <c r="AI224" i="18"/>
  <c r="AI225" i="18" s="1"/>
  <c r="AJ23" i="17" s="1"/>
  <c r="AZ224" i="18"/>
  <c r="AZ225" i="18" s="1"/>
  <c r="BA23" i="17" s="1"/>
  <c r="Y224" i="18"/>
  <c r="Y225" i="18" s="1"/>
  <c r="Z23" i="17" s="1"/>
  <c r="N224" i="18"/>
  <c r="N225" i="18" s="1"/>
  <c r="O23" i="17" s="1"/>
  <c r="H224" i="18"/>
  <c r="H225" i="18" s="1"/>
  <c r="I23" i="17" s="1"/>
  <c r="S224" i="18"/>
  <c r="S225" i="18" s="1"/>
  <c r="T23" i="17" s="1"/>
  <c r="Q224" i="18"/>
  <c r="Q225" i="18" s="1"/>
  <c r="R23" i="17" s="1"/>
  <c r="I224" i="18"/>
  <c r="I225" i="18" s="1"/>
  <c r="J23" i="17" s="1"/>
  <c r="M224" i="18"/>
  <c r="M225" i="18" s="1"/>
  <c r="N23" i="17" s="1"/>
  <c r="BG224" i="18"/>
  <c r="BG225" i="18" s="1"/>
  <c r="BH23" i="17" s="1"/>
  <c r="K224" i="18"/>
  <c r="K225" i="18" s="1"/>
  <c r="L23" i="17" s="1"/>
  <c r="J224" i="18"/>
  <c r="J225" i="18" s="1"/>
  <c r="K23" i="17" s="1"/>
  <c r="G224" i="18"/>
  <c r="G225" i="18" s="1"/>
  <c r="H23" i="17" s="1"/>
  <c r="E224" i="18"/>
  <c r="E225" i="18" s="1"/>
  <c r="F23" i="17" s="1"/>
  <c r="F224" i="18"/>
  <c r="F225" i="18" s="1"/>
  <c r="G23" i="17" s="1"/>
  <c r="C224" i="18"/>
  <c r="C225" i="18" s="1"/>
  <c r="D23" i="17" s="1"/>
  <c r="D18" i="17" s="1"/>
  <c r="D28" i="17" s="1"/>
  <c r="D31" i="17" s="1"/>
  <c r="D224" i="18"/>
  <c r="D225" i="18" s="1"/>
  <c r="E23" i="17" s="1"/>
  <c r="L224" i="18"/>
  <c r="L225" i="18" s="1"/>
  <c r="M23" i="17" s="1"/>
  <c r="BF224" i="18"/>
  <c r="BF225" i="18" s="1"/>
  <c r="BG23" i="17" s="1"/>
  <c r="BI224" i="18"/>
  <c r="BI225" i="18" s="1"/>
  <c r="BJ23" i="17" s="1"/>
  <c r="BL224" i="18"/>
  <c r="BL225" i="18" s="1"/>
  <c r="BM23" i="17" s="1"/>
  <c r="BK224" i="18"/>
  <c r="BK225" i="18" s="1"/>
  <c r="BL23" i="17" s="1"/>
  <c r="BJ224" i="18"/>
  <c r="BJ225" i="18" s="1"/>
  <c r="BK23" i="17" s="1"/>
  <c r="BX11" i="17"/>
  <c r="BX12" i="17"/>
  <c r="BW101" i="18"/>
  <c r="BX14" i="17" s="1"/>
  <c r="BX6" i="17"/>
  <c r="BX8" i="17"/>
  <c r="BX7" i="17"/>
  <c r="BX4" i="17"/>
  <c r="BX5" i="17"/>
  <c r="BU225" i="18"/>
  <c r="BV23" i="17" s="1"/>
  <c r="BX24" i="17"/>
  <c r="BX13" i="17"/>
  <c r="BX22" i="17"/>
  <c r="BX19" i="17"/>
  <c r="BX20" i="17"/>
  <c r="BW174" i="18"/>
  <c r="BW95" i="18"/>
  <c r="BW128" i="18"/>
  <c r="BW221" i="18"/>
  <c r="BV224" i="18"/>
  <c r="BV223" i="18"/>
  <c r="BV129" i="18"/>
  <c r="BV96" i="18"/>
  <c r="BV175" i="18"/>
  <c r="BV222" i="18"/>
  <c r="N77" i="20"/>
  <c r="O76" i="20"/>
  <c r="P76" i="20" s="1"/>
  <c r="B77" i="20"/>
  <c r="C76" i="20"/>
  <c r="D76" i="20" s="1"/>
  <c r="BW176" i="18"/>
  <c r="BW180" i="18" s="1"/>
  <c r="BX21" i="17" s="1"/>
  <c r="BV180" i="18"/>
  <c r="BW21" i="17" s="1"/>
  <c r="BV245" i="18"/>
  <c r="BW24" i="17" s="1"/>
  <c r="BW243" i="18"/>
  <c r="BW245" i="18" s="1"/>
  <c r="F77" i="20"/>
  <c r="G76" i="20"/>
  <c r="H76" i="20" s="1"/>
  <c r="K76" i="20"/>
  <c r="L76" i="20" s="1"/>
  <c r="J77" i="20"/>
  <c r="BV132" i="18"/>
  <c r="BW20" i="17" s="1"/>
  <c r="BW130" i="18"/>
  <c r="BW132" i="18" s="1"/>
  <c r="D30" i="17" l="1"/>
  <c r="E25" i="17"/>
  <c r="E32" i="17" s="1"/>
  <c r="BV225" i="18"/>
  <c r="BW23" i="17" s="1"/>
  <c r="BW224" i="18"/>
  <c r="BW223" i="18"/>
  <c r="BW222" i="18"/>
  <c r="BW175" i="18"/>
  <c r="BW129" i="18"/>
  <c r="BW96" i="18"/>
  <c r="O77" i="20"/>
  <c r="P77" i="20" s="1"/>
  <c r="N78" i="20"/>
  <c r="F78" i="20"/>
  <c r="G77" i="20"/>
  <c r="H77" i="20" s="1"/>
  <c r="J78" i="20"/>
  <c r="K77" i="20"/>
  <c r="L77" i="20" s="1"/>
  <c r="B78" i="20"/>
  <c r="C77" i="20"/>
  <c r="D77" i="20" s="1"/>
  <c r="E26" i="17" l="1"/>
  <c r="E33" i="17" s="1"/>
  <c r="E34" i="17" s="1"/>
  <c r="F15" i="17"/>
  <c r="BW225" i="18"/>
  <c r="BX23" i="17" s="1"/>
  <c r="C78" i="20"/>
  <c r="D78" i="20" s="1"/>
  <c r="B79" i="20"/>
  <c r="J79" i="20"/>
  <c r="K78" i="20"/>
  <c r="L78" i="20" s="1"/>
  <c r="F79" i="20"/>
  <c r="G78" i="20"/>
  <c r="H78" i="20" s="1"/>
  <c r="N79" i="20"/>
  <c r="O78" i="20"/>
  <c r="P78" i="20" s="1"/>
  <c r="F16" i="17" l="1"/>
  <c r="F10" i="17" s="1"/>
  <c r="E18" i="17"/>
  <c r="E28" i="17" s="1"/>
  <c r="E31" i="17" s="1"/>
  <c r="F25" i="17"/>
  <c r="F26" i="17" s="1"/>
  <c r="E30" i="17"/>
  <c r="J80" i="20"/>
  <c r="K79" i="20"/>
  <c r="L79" i="20" s="1"/>
  <c r="F80" i="20"/>
  <c r="G79" i="20"/>
  <c r="H79" i="20" s="1"/>
  <c r="B80" i="20"/>
  <c r="C79" i="20"/>
  <c r="D79" i="20" s="1"/>
  <c r="N80" i="20"/>
  <c r="O79" i="20"/>
  <c r="P79" i="20" s="1"/>
  <c r="F33" i="17" l="1"/>
  <c r="G16" i="17" s="1"/>
  <c r="F18" i="17"/>
  <c r="F28" i="17" s="1"/>
  <c r="F31" i="17" s="1"/>
  <c r="F32" i="17"/>
  <c r="K80" i="20"/>
  <c r="L80" i="20" s="1"/>
  <c r="J81" i="20"/>
  <c r="F81" i="20"/>
  <c r="G80" i="20"/>
  <c r="H80" i="20" s="1"/>
  <c r="B81" i="20"/>
  <c r="C80" i="20"/>
  <c r="D80" i="20" s="1"/>
  <c r="N81" i="20"/>
  <c r="O80" i="20"/>
  <c r="P80" i="20" s="1"/>
  <c r="G15" i="17" l="1"/>
  <c r="G10" i="17" s="1"/>
  <c r="F34" i="17"/>
  <c r="F30" i="17"/>
  <c r="G25" i="17"/>
  <c r="G26" i="17" s="1"/>
  <c r="G33" i="17" s="1"/>
  <c r="B82" i="20"/>
  <c r="C81" i="20"/>
  <c r="D81" i="20" s="1"/>
  <c r="O81" i="20"/>
  <c r="P81" i="20" s="1"/>
  <c r="N82" i="20"/>
  <c r="F82" i="20"/>
  <c r="G81" i="20"/>
  <c r="H81" i="20" s="1"/>
  <c r="J82" i="20"/>
  <c r="K81" i="20"/>
  <c r="L81" i="20" s="1"/>
  <c r="H16" i="17" l="1"/>
  <c r="G32" i="17"/>
  <c r="G18" i="17"/>
  <c r="G28" i="17" s="1"/>
  <c r="G31" i="17" s="1"/>
  <c r="B83" i="20"/>
  <c r="C82" i="20"/>
  <c r="D82" i="20" s="1"/>
  <c r="J83" i="20"/>
  <c r="K82" i="20"/>
  <c r="L82" i="20" s="1"/>
  <c r="F83" i="20"/>
  <c r="G82" i="20"/>
  <c r="H82" i="20" s="1"/>
  <c r="O82" i="20"/>
  <c r="P82" i="20" s="1"/>
  <c r="N83" i="20"/>
  <c r="H25" i="17" l="1"/>
  <c r="G30" i="17"/>
  <c r="H26" i="17"/>
  <c r="H18" i="17" s="1"/>
  <c r="H15" i="17"/>
  <c r="H32" i="17" s="1"/>
  <c r="G34" i="17"/>
  <c r="B84" i="20"/>
  <c r="C83" i="20"/>
  <c r="D83" i="20" s="1"/>
  <c r="N84" i="20"/>
  <c r="O83" i="20"/>
  <c r="P83" i="20" s="1"/>
  <c r="J84" i="20"/>
  <c r="K83" i="20"/>
  <c r="L83" i="20" s="1"/>
  <c r="F84" i="20"/>
  <c r="G83" i="20"/>
  <c r="H83" i="20" s="1"/>
  <c r="I15" i="17" l="1"/>
  <c r="H10" i="17"/>
  <c r="H28" i="17" s="1"/>
  <c r="H31" i="17" s="1"/>
  <c r="H33" i="17"/>
  <c r="F85" i="20"/>
  <c r="G84" i="20"/>
  <c r="H84" i="20" s="1"/>
  <c r="K84" i="20"/>
  <c r="L84" i="20" s="1"/>
  <c r="J85" i="20"/>
  <c r="B85" i="20"/>
  <c r="C84" i="20"/>
  <c r="D84" i="20" s="1"/>
  <c r="N85" i="20"/>
  <c r="O84" i="20"/>
  <c r="P84" i="20" s="1"/>
  <c r="I25" i="17" l="1"/>
  <c r="I32" i="17" s="1"/>
  <c r="H30" i="17"/>
  <c r="H34" i="17"/>
  <c r="I16" i="17"/>
  <c r="I10" i="17" s="1"/>
  <c r="G85" i="20"/>
  <c r="H85" i="20" s="1"/>
  <c r="F86" i="20"/>
  <c r="G86" i="20" s="1"/>
  <c r="H86" i="20" s="1"/>
  <c r="N86" i="20"/>
  <c r="O86" i="20" s="1"/>
  <c r="P86" i="20" s="1"/>
  <c r="O85" i="20"/>
  <c r="P85" i="20" s="1"/>
  <c r="C85" i="20"/>
  <c r="D85" i="20" s="1"/>
  <c r="B86" i="20"/>
  <c r="C86" i="20" s="1"/>
  <c r="D86" i="20" s="1"/>
  <c r="K85" i="20"/>
  <c r="L85" i="20" s="1"/>
  <c r="J86" i="20"/>
  <c r="K86" i="20" s="1"/>
  <c r="L86" i="20" s="1"/>
  <c r="I26" i="17" l="1"/>
  <c r="I18" i="17" s="1"/>
  <c r="I28" i="17" s="1"/>
  <c r="I31" i="17" s="1"/>
  <c r="J15" i="17"/>
  <c r="I33" i="17"/>
  <c r="J25" i="17" l="1"/>
  <c r="J32" i="17" s="1"/>
  <c r="I30" i="17"/>
  <c r="I34" i="17"/>
  <c r="J16" i="17"/>
  <c r="J10" i="17" s="1"/>
  <c r="J26" i="17" l="1"/>
  <c r="J18" i="17" s="1"/>
  <c r="J28" i="17" s="1"/>
  <c r="J31" i="17" s="1"/>
  <c r="K15" i="17"/>
  <c r="J33" i="17" l="1"/>
  <c r="J34" i="17"/>
  <c r="K16" i="17"/>
  <c r="K10" i="17" s="1"/>
  <c r="K25" i="17"/>
  <c r="J30" i="17"/>
  <c r="K26" i="17" l="1"/>
  <c r="K18" i="17" s="1"/>
  <c r="K28" i="17" s="1"/>
  <c r="K31" i="17" s="1"/>
  <c r="K32" i="17"/>
  <c r="L25" i="17" l="1"/>
  <c r="L15" i="17"/>
  <c r="L32" i="17" s="1"/>
  <c r="K33" i="17"/>
  <c r="K34" i="17" s="1"/>
  <c r="M15" i="17" l="1"/>
  <c r="L16" i="17"/>
  <c r="L10" i="17" s="1"/>
  <c r="K30" i="17"/>
  <c r="L26" i="17"/>
  <c r="L18" i="17" s="1"/>
  <c r="L28" i="17" l="1"/>
  <c r="L31" i="17" s="1"/>
  <c r="M25" i="17"/>
  <c r="L33" i="17"/>
  <c r="M26" i="17" l="1"/>
  <c r="M18" i="17" s="1"/>
  <c r="M16" i="17"/>
  <c r="M10" i="17" s="1"/>
  <c r="L34" i="17"/>
  <c r="M32" i="17"/>
  <c r="L30" i="17"/>
  <c r="M28" i="17" l="1"/>
  <c r="M31" i="17" s="1"/>
  <c r="N25" i="17"/>
  <c r="N15" i="17"/>
  <c r="N32" i="17" s="1"/>
  <c r="M33" i="17"/>
  <c r="N16" i="17" s="1"/>
  <c r="M30" i="17" l="1"/>
  <c r="O15" i="17"/>
  <c r="N26" i="17"/>
  <c r="N33" i="17" s="1"/>
  <c r="O16" i="17" s="1"/>
  <c r="M34" i="17"/>
  <c r="N10" i="17"/>
  <c r="N18" i="17" l="1"/>
  <c r="N28" i="17" s="1"/>
  <c r="N31" i="17" s="1"/>
  <c r="N34" i="17"/>
  <c r="O10" i="17"/>
  <c r="O25" i="17" l="1"/>
  <c r="O26" i="17" s="1"/>
  <c r="O33" i="17" s="1"/>
  <c r="P16" i="17" s="1"/>
  <c r="N30" i="17"/>
  <c r="O18" i="17" l="1"/>
  <c r="O28" i="17" s="1"/>
  <c r="O31" i="17" s="1"/>
  <c r="O32" i="17"/>
  <c r="P15" i="17" l="1"/>
  <c r="P10" i="17" s="1"/>
  <c r="O34" i="17"/>
  <c r="O30" i="17"/>
  <c r="P25" i="17"/>
  <c r="P26" i="17" s="1"/>
  <c r="P33" i="17" s="1"/>
  <c r="Q16" i="17" l="1"/>
  <c r="P32" i="17"/>
  <c r="P34" i="17" s="1"/>
  <c r="P18" i="17"/>
  <c r="P28" i="17" s="1"/>
  <c r="P31" i="17" s="1"/>
  <c r="Q25" i="17" l="1"/>
  <c r="Q26" i="17" s="1"/>
  <c r="Q18" i="17" s="1"/>
  <c r="P30" i="17"/>
  <c r="Q15" i="17"/>
  <c r="Q32" i="17" s="1"/>
  <c r="R15" i="17" l="1"/>
  <c r="Q10" i="17"/>
  <c r="Q28" i="17" s="1"/>
  <c r="Q31" i="17" s="1"/>
  <c r="Q33" i="17"/>
  <c r="R16" i="17" l="1"/>
  <c r="R10" i="17" s="1"/>
  <c r="R25" i="17"/>
  <c r="R32" i="17" s="1"/>
  <c r="Q30" i="17"/>
  <c r="Q34" i="17"/>
  <c r="R26" i="17" l="1"/>
  <c r="R18" i="17" s="1"/>
  <c r="R28" i="17" s="1"/>
  <c r="R31" i="17" s="1"/>
  <c r="S15" i="17"/>
  <c r="R33" i="17" l="1"/>
  <c r="S25" i="17"/>
  <c r="S26" i="17" s="1"/>
  <c r="R30" i="17"/>
  <c r="R34" i="17"/>
  <c r="S16" i="17"/>
  <c r="S10" i="17" s="1"/>
  <c r="S33" i="17" l="1"/>
  <c r="S18" i="17"/>
  <c r="S28" i="17" s="1"/>
  <c r="S31" i="17" s="1"/>
  <c r="S32" i="17"/>
  <c r="T16" i="17" l="1"/>
  <c r="T15" i="17"/>
  <c r="S34" i="17"/>
  <c r="T25" i="17"/>
  <c r="S30" i="17"/>
  <c r="T32" i="17" l="1"/>
  <c r="T10" i="17"/>
  <c r="U15" i="17"/>
  <c r="T26" i="17"/>
  <c r="T18" i="17" s="1"/>
  <c r="T28" i="17" s="1"/>
  <c r="T31" i="17" s="1"/>
  <c r="U25" i="17" l="1"/>
  <c r="U32" i="17" s="1"/>
  <c r="T33" i="17"/>
  <c r="U26" i="17" l="1"/>
  <c r="U18" i="17" s="1"/>
  <c r="V15" i="17"/>
  <c r="U16" i="17"/>
  <c r="U10" i="17" s="1"/>
  <c r="U28" i="17" s="1"/>
  <c r="U31" i="17" s="1"/>
  <c r="T34" i="17"/>
  <c r="T30" i="17"/>
  <c r="V25" i="17" l="1"/>
  <c r="V32" i="17" s="1"/>
  <c r="U33" i="17"/>
  <c r="W15" i="17" l="1"/>
  <c r="U34" i="17"/>
  <c r="V16" i="17"/>
  <c r="V10" i="17" s="1"/>
  <c r="U30" i="17"/>
  <c r="V26" i="17"/>
  <c r="V18" i="17" s="1"/>
  <c r="V33" i="17" l="1"/>
  <c r="V28" i="17"/>
  <c r="V31" i="17" s="1"/>
  <c r="W25" i="17" l="1"/>
  <c r="W26" i="17" s="1"/>
  <c r="V30" i="17"/>
  <c r="W16" i="17"/>
  <c r="W10" i="17" s="1"/>
  <c r="V34" i="17"/>
  <c r="W33" i="17" l="1"/>
  <c r="W32" i="17"/>
  <c r="X15" i="17" s="1"/>
  <c r="W18" i="17"/>
  <c r="W28" i="17" s="1"/>
  <c r="W31" i="17" s="1"/>
  <c r="W30" i="17" l="1"/>
  <c r="X25" i="17"/>
  <c r="W34" i="17"/>
  <c r="X16" i="17"/>
  <c r="X10" i="17" s="1"/>
  <c r="X32" i="17" l="1"/>
  <c r="Y15" i="17" s="1"/>
  <c r="X26" i="17"/>
  <c r="X33" i="17" s="1"/>
  <c r="X34" i="17" l="1"/>
  <c r="Y16" i="17"/>
  <c r="Y10" i="17" s="1"/>
  <c r="X18" i="17"/>
  <c r="X28" i="17" s="1"/>
  <c r="X31" i="17" s="1"/>
  <c r="Y25" i="17" l="1"/>
  <c r="Y26" i="17" s="1"/>
  <c r="Y33" i="17" s="1"/>
  <c r="X30" i="17"/>
  <c r="Z16" i="17" l="1"/>
  <c r="Y32" i="17"/>
  <c r="Z15" i="17" s="1"/>
  <c r="Y18" i="17"/>
  <c r="Y28" i="17" s="1"/>
  <c r="Y31" i="17" s="1"/>
  <c r="Z25" i="17" l="1"/>
  <c r="Z26" i="17" s="1"/>
  <c r="Z33" i="17" s="1"/>
  <c r="Y30" i="17"/>
  <c r="Z10" i="17"/>
  <c r="Y34" i="17"/>
  <c r="AA16" i="17" l="1"/>
  <c r="Z32" i="17"/>
  <c r="Z18" i="17"/>
  <c r="Z28" i="17" s="1"/>
  <c r="Z31" i="17" s="1"/>
  <c r="AA25" i="17" l="1"/>
  <c r="AA26" i="17" s="1"/>
  <c r="AA33" i="17" s="1"/>
  <c r="Z30" i="17"/>
  <c r="AA15" i="17"/>
  <c r="AA10" i="17" s="1"/>
  <c r="Z34" i="17"/>
  <c r="AB16" i="17" l="1"/>
  <c r="AA32" i="17"/>
  <c r="AB15" i="17" s="1"/>
  <c r="AA18" i="17"/>
  <c r="AA28" i="17" s="1"/>
  <c r="AA31" i="17" s="1"/>
  <c r="AB10" i="17" l="1"/>
  <c r="AB25" i="17"/>
  <c r="AB26" i="17" s="1"/>
  <c r="AB33" i="17" s="1"/>
  <c r="AA30" i="17"/>
  <c r="AA34" i="17"/>
  <c r="AC16" i="17" l="1"/>
  <c r="AB32" i="17"/>
  <c r="AB18" i="17"/>
  <c r="AB28" i="17" s="1"/>
  <c r="AB31" i="17" s="1"/>
  <c r="AC15" i="17" l="1"/>
  <c r="AC25" i="17"/>
  <c r="AB30" i="17"/>
  <c r="AB34" i="17"/>
  <c r="AC32" i="17" l="1"/>
  <c r="AD15" i="17"/>
  <c r="AC26" i="17"/>
  <c r="AC33" i="17" s="1"/>
  <c r="AD16" i="17" s="1"/>
  <c r="AC10" i="17"/>
  <c r="AC18" i="17" l="1"/>
  <c r="AC28" i="17" s="1"/>
  <c r="AC31" i="17" s="1"/>
  <c r="AC34" i="17"/>
  <c r="AD10" i="17"/>
  <c r="AD25" i="17" l="1"/>
  <c r="AD26" i="17" s="1"/>
  <c r="AD33" i="17" s="1"/>
  <c r="AC30" i="17"/>
  <c r="AE16" i="17" l="1"/>
  <c r="AD32" i="17"/>
  <c r="AE15" i="17" s="1"/>
  <c r="AD18" i="17"/>
  <c r="AD28" i="17" s="1"/>
  <c r="AD31" i="17" s="1"/>
  <c r="AE25" i="17" l="1"/>
  <c r="AE26" i="17" s="1"/>
  <c r="AE33" i="17" s="1"/>
  <c r="AD30" i="17"/>
  <c r="AE10" i="17"/>
  <c r="AD34" i="17"/>
  <c r="AF16" i="17" l="1"/>
  <c r="AE32" i="17"/>
  <c r="AF15" i="17" s="1"/>
  <c r="AF10" i="17" s="1"/>
  <c r="AE18" i="17"/>
  <c r="AE28" i="17" s="1"/>
  <c r="AE31" i="17" s="1"/>
  <c r="AE30" i="17" l="1"/>
  <c r="AF25" i="17"/>
  <c r="AF26" i="17" s="1"/>
  <c r="AF33" i="17" s="1"/>
  <c r="AE34" i="17"/>
  <c r="AG16" i="17" l="1"/>
  <c r="AF32" i="17"/>
  <c r="AG15" i="17" s="1"/>
  <c r="AF18" i="17"/>
  <c r="AF28" i="17" s="1"/>
  <c r="AF31" i="17" s="1"/>
  <c r="AG10" i="17" l="1"/>
  <c r="AG25" i="17"/>
  <c r="AG26" i="17" s="1"/>
  <c r="AG33" i="17" s="1"/>
  <c r="AF30" i="17"/>
  <c r="AF34" i="17"/>
  <c r="AH16" i="17" l="1"/>
  <c r="AG32" i="17"/>
  <c r="AH15" i="17" s="1"/>
  <c r="AG18" i="17"/>
  <c r="AG28" i="17" s="1"/>
  <c r="AG31" i="17" s="1"/>
  <c r="AG34" i="17" l="1"/>
  <c r="AH25" i="17"/>
  <c r="AH26" i="17" s="1"/>
  <c r="AH33" i="17" s="1"/>
  <c r="AG30" i="17"/>
  <c r="AH10" i="17"/>
  <c r="AI16" i="17" l="1"/>
  <c r="AH32" i="17"/>
  <c r="AI15" i="17" s="1"/>
  <c r="AI10" i="17" s="1"/>
  <c r="AH18" i="17"/>
  <c r="AH28" i="17" s="1"/>
  <c r="AH31" i="17" s="1"/>
  <c r="AI25" i="17" l="1"/>
  <c r="AI26" i="17" s="1"/>
  <c r="AI33" i="17" s="1"/>
  <c r="AH30" i="17"/>
  <c r="AH34" i="17"/>
  <c r="AJ16" i="17" l="1"/>
  <c r="AI32" i="17"/>
  <c r="AI18" i="17"/>
  <c r="AI28" i="17" s="1"/>
  <c r="AI31" i="17" s="1"/>
  <c r="AJ15" i="17" l="1"/>
  <c r="AJ10" i="17" s="1"/>
  <c r="AI30" i="17"/>
  <c r="AJ25" i="17"/>
  <c r="AI34" i="17"/>
  <c r="AJ26" i="17" l="1"/>
  <c r="AJ33" i="17" s="1"/>
  <c r="AK16" i="17" s="1"/>
  <c r="AJ32" i="17"/>
  <c r="AJ34" i="17" l="1"/>
  <c r="AK15" i="17"/>
  <c r="AK10" i="17" s="1"/>
  <c r="AJ18" i="17"/>
  <c r="AJ28" i="17" s="1"/>
  <c r="AJ31" i="17" s="1"/>
  <c r="AK25" i="17" l="1"/>
  <c r="AK26" i="17" s="1"/>
  <c r="AK33" i="17" s="1"/>
  <c r="AL16" i="17" s="1"/>
  <c r="AJ30" i="17"/>
  <c r="AK18" i="17" l="1"/>
  <c r="AK28" i="17" s="1"/>
  <c r="AK31" i="17" s="1"/>
  <c r="AK32" i="17"/>
  <c r="AL15" i="17" l="1"/>
  <c r="AL10" i="17" s="1"/>
  <c r="AK34" i="17"/>
  <c r="AL25" i="17"/>
  <c r="AL26" i="17" s="1"/>
  <c r="AL33" i="17" s="1"/>
  <c r="AK30" i="17"/>
  <c r="AM16" i="17" l="1"/>
  <c r="AL32" i="17"/>
  <c r="AL18" i="17"/>
  <c r="AL28" i="17" s="1"/>
  <c r="AL31" i="17" s="1"/>
  <c r="AM15" i="17" l="1"/>
  <c r="AM10" i="17" s="1"/>
  <c r="AM25" i="17"/>
  <c r="AM26" i="17" s="1"/>
  <c r="AM33" i="17" s="1"/>
  <c r="AN16" i="17" s="1"/>
  <c r="AL30" i="17"/>
  <c r="AL34" i="17"/>
  <c r="AM18" i="17" l="1"/>
  <c r="AM28" i="17" s="1"/>
  <c r="AM31" i="17" s="1"/>
  <c r="AM32" i="17"/>
  <c r="AM34" i="17" l="1"/>
  <c r="AN15" i="17"/>
  <c r="AN10" i="17" s="1"/>
  <c r="AM30" i="17"/>
  <c r="AN25" i="17"/>
  <c r="AN26" i="17" l="1"/>
  <c r="AN33" i="17" s="1"/>
  <c r="AO16" i="17" s="1"/>
  <c r="AN32" i="17"/>
  <c r="AN34" i="17" l="1"/>
  <c r="AO15" i="17"/>
  <c r="AO10" i="17" s="1"/>
  <c r="AN18" i="17"/>
  <c r="AN28" i="17" s="1"/>
  <c r="AN31" i="17" s="1"/>
  <c r="AN30" i="17" l="1"/>
  <c r="AO25" i="17"/>
  <c r="AO26" i="17" s="1"/>
  <c r="AO33" i="17" s="1"/>
  <c r="AP16" i="17" l="1"/>
  <c r="AO32" i="17"/>
  <c r="AP15" i="17" s="1"/>
  <c r="AO18" i="17"/>
  <c r="AO28" i="17" s="1"/>
  <c r="AO31" i="17" s="1"/>
  <c r="AP10" i="17" l="1"/>
  <c r="AP25" i="17"/>
  <c r="AP26" i="17" s="1"/>
  <c r="AP33" i="17" s="1"/>
  <c r="AO30" i="17"/>
  <c r="AO34" i="17"/>
  <c r="AQ16" i="17" l="1"/>
  <c r="AP32" i="17"/>
  <c r="AQ15" i="17" s="1"/>
  <c r="AQ10" i="17" s="1"/>
  <c r="AP18" i="17"/>
  <c r="AP28" i="17" s="1"/>
  <c r="AP31" i="17" s="1"/>
  <c r="AP30" i="17" l="1"/>
  <c r="AQ25" i="17"/>
  <c r="AQ26" i="17" s="1"/>
  <c r="AQ33" i="17" s="1"/>
  <c r="AP34" i="17"/>
  <c r="AR16" i="17" l="1"/>
  <c r="AQ32" i="17"/>
  <c r="AR15" i="17" s="1"/>
  <c r="AQ18" i="17"/>
  <c r="AQ28" i="17" s="1"/>
  <c r="AQ31" i="17" s="1"/>
  <c r="AQ34" i="17" l="1"/>
  <c r="AR25" i="17"/>
  <c r="AR26" i="17" s="1"/>
  <c r="AR33" i="17" s="1"/>
  <c r="AQ30" i="17"/>
  <c r="AR10" i="17"/>
  <c r="AS16" i="17" l="1"/>
  <c r="AR32" i="17"/>
  <c r="AS15" i="17" s="1"/>
  <c r="AR18" i="17"/>
  <c r="AR28" i="17" s="1"/>
  <c r="AR31" i="17" s="1"/>
  <c r="AS10" i="17" l="1"/>
  <c r="AR34" i="17"/>
  <c r="AS25" i="17"/>
  <c r="AS26" i="17" s="1"/>
  <c r="AS33" i="17" s="1"/>
  <c r="AR30" i="17"/>
  <c r="AT16" i="17" l="1"/>
  <c r="AS32" i="17"/>
  <c r="AS18" i="17"/>
  <c r="AS28" i="17" s="1"/>
  <c r="AS31" i="17" s="1"/>
  <c r="AT15" i="17" l="1"/>
  <c r="AT10" i="17" s="1"/>
  <c r="AT25" i="17"/>
  <c r="AT26" i="17" s="1"/>
  <c r="AT33" i="17" s="1"/>
  <c r="AU16" i="17" s="1"/>
  <c r="AS30" i="17"/>
  <c r="AS34" i="17"/>
  <c r="AT18" i="17" l="1"/>
  <c r="AT28" i="17" s="1"/>
  <c r="AT31" i="17" s="1"/>
  <c r="AT32" i="17"/>
  <c r="AT34" i="17" l="1"/>
  <c r="AU15" i="17"/>
  <c r="AU10" i="17" s="1"/>
  <c r="AU25" i="17"/>
  <c r="AT30" i="17"/>
  <c r="AU26" i="17"/>
  <c r="AU33" i="17" s="1"/>
  <c r="AV16" i="17" l="1"/>
  <c r="AU32" i="17"/>
  <c r="AU18" i="17"/>
  <c r="AU28" i="17" s="1"/>
  <c r="AU31" i="17" s="1"/>
  <c r="AV15" i="17" l="1"/>
  <c r="AV10" i="17" s="1"/>
  <c r="AU30" i="17"/>
  <c r="AV25" i="17"/>
  <c r="AU34" i="17"/>
  <c r="AV26" i="17" l="1"/>
  <c r="AV33" i="17" s="1"/>
  <c r="AW16" i="17" s="1"/>
  <c r="AV32" i="17"/>
  <c r="AV34" i="17" l="1"/>
  <c r="AW15" i="17"/>
  <c r="AW10" i="17" s="1"/>
  <c r="AV18" i="17"/>
  <c r="AV28" i="17" s="1"/>
  <c r="AV31" i="17" s="1"/>
  <c r="AV30" i="17" l="1"/>
  <c r="AW25" i="17"/>
  <c r="AW26" i="17" l="1"/>
  <c r="AW33" i="17" s="1"/>
  <c r="AX16" i="17" s="1"/>
  <c r="AW32" i="17"/>
  <c r="AW34" i="17" l="1"/>
  <c r="AX15" i="17"/>
  <c r="AX10" i="17" s="1"/>
  <c r="AW18" i="17"/>
  <c r="AW28" i="17" s="1"/>
  <c r="AW31" i="17" s="1"/>
  <c r="AX25" i="17" l="1"/>
  <c r="AX26" i="17" s="1"/>
  <c r="AX33" i="17" s="1"/>
  <c r="AY16" i="17" s="1"/>
  <c r="AW30" i="17"/>
  <c r="AX32" i="17" l="1"/>
  <c r="AX18" i="17"/>
  <c r="AX28" i="17" s="1"/>
  <c r="AX31" i="17" s="1"/>
  <c r="AX30" i="17" l="1"/>
  <c r="AY25" i="17"/>
  <c r="AX34" i="17"/>
  <c r="AY15" i="17"/>
  <c r="AY10" i="17" s="1"/>
  <c r="AY26" i="17" l="1"/>
  <c r="AY33" i="17" s="1"/>
  <c r="AZ16" i="17" s="1"/>
  <c r="AY32" i="17"/>
  <c r="AY34" i="17" l="1"/>
  <c r="AZ15" i="17"/>
  <c r="AZ10" i="17" s="1"/>
  <c r="AY18" i="17"/>
  <c r="AY28" i="17" s="1"/>
  <c r="AY31" i="17" s="1"/>
  <c r="AZ25" i="17" l="1"/>
  <c r="AZ32" i="17" s="1"/>
  <c r="AY30" i="17"/>
  <c r="BA15" i="17" l="1"/>
  <c r="AZ26" i="17"/>
  <c r="AZ33" i="17" s="1"/>
  <c r="BA16" i="17" s="1"/>
  <c r="AZ18" i="17" l="1"/>
  <c r="AZ28" i="17" s="1"/>
  <c r="AZ31" i="17" s="1"/>
  <c r="BA10" i="17"/>
  <c r="AZ34" i="17"/>
  <c r="BA25" i="17" l="1"/>
  <c r="BA26" i="17" s="1"/>
  <c r="BA33" i="17" s="1"/>
  <c r="BB16" i="17" s="1"/>
  <c r="AZ30" i="17"/>
  <c r="BA18" i="17" l="1"/>
  <c r="BA28" i="17" s="1"/>
  <c r="BA31" i="17" s="1"/>
  <c r="BA32" i="17"/>
  <c r="BA34" i="17" l="1"/>
  <c r="BB15" i="17"/>
  <c r="BB10" i="17" s="1"/>
  <c r="BB25" i="17"/>
  <c r="BB26" i="17" s="1"/>
  <c r="BB33" i="17" s="1"/>
  <c r="BA30" i="17"/>
  <c r="BC16" i="17" l="1"/>
  <c r="BB32" i="17"/>
  <c r="BB18" i="17"/>
  <c r="BB28" i="17" s="1"/>
  <c r="BB31" i="17" s="1"/>
  <c r="BC25" i="17" l="1"/>
  <c r="BB30" i="17"/>
  <c r="BC15" i="17"/>
  <c r="BC10" i="17" s="1"/>
  <c r="BB34" i="17"/>
  <c r="BC32" i="17" l="1"/>
  <c r="BC26" i="17"/>
  <c r="BC33" i="17" s="1"/>
  <c r="BC18" i="17" l="1"/>
  <c r="BC28" i="17" s="1"/>
  <c r="BC31" i="17" s="1"/>
  <c r="BD16" i="17"/>
  <c r="BC34" i="17"/>
  <c r="BD15" i="17"/>
  <c r="BD10" i="17" s="1"/>
  <c r="BD25" i="17" l="1"/>
  <c r="BD32" i="17" s="1"/>
  <c r="BC30" i="17"/>
  <c r="BE15" i="17" l="1"/>
  <c r="BD26" i="17"/>
  <c r="BD33" i="17" s="1"/>
  <c r="BD18" i="17" l="1"/>
  <c r="BD28" i="17" s="1"/>
  <c r="BD31" i="17" s="1"/>
  <c r="BD34" i="17"/>
  <c r="BE16" i="17"/>
  <c r="BE10" i="17" s="1"/>
  <c r="BD30" i="17" l="1"/>
  <c r="BE25" i="17"/>
  <c r="BE26" i="17" s="1"/>
  <c r="BE33" i="17" s="1"/>
  <c r="BF16" i="17" s="1"/>
  <c r="BE18" i="17" l="1"/>
  <c r="BE28" i="17" s="1"/>
  <c r="BE31" i="17" s="1"/>
  <c r="BE32" i="17"/>
  <c r="BE34" i="17" l="1"/>
  <c r="BF15" i="17"/>
  <c r="BF10" i="17" s="1"/>
  <c r="BF25" i="17"/>
  <c r="BE30" i="17"/>
  <c r="BF26" i="17"/>
  <c r="BF33" i="17" s="1"/>
  <c r="BG16" i="17" l="1"/>
  <c r="BF32" i="17"/>
  <c r="BG15" i="17" s="1"/>
  <c r="BG10" i="17" s="1"/>
  <c r="BF18" i="17"/>
  <c r="BF28" i="17" s="1"/>
  <c r="BF31" i="17" s="1"/>
  <c r="BG25" i="17" l="1"/>
  <c r="BG26" i="17" s="1"/>
  <c r="BG33" i="17" s="1"/>
  <c r="BH16" i="17" s="1"/>
  <c r="BF30" i="17"/>
  <c r="BF34" i="17"/>
  <c r="BG32" i="17" l="1"/>
  <c r="BG18" i="17"/>
  <c r="BG28" i="17" s="1"/>
  <c r="BG31" i="17" s="1"/>
  <c r="BG30" i="17" l="1"/>
  <c r="BH25" i="17"/>
  <c r="BH15" i="17"/>
  <c r="BH10" i="17" s="1"/>
  <c r="BG34" i="17"/>
  <c r="BH26" i="17" l="1"/>
  <c r="BH33" i="17" s="1"/>
  <c r="BI16" i="17" s="1"/>
  <c r="BH32" i="17"/>
  <c r="BH34" i="17" l="1"/>
  <c r="BI15" i="17"/>
  <c r="BI10" i="17" s="1"/>
  <c r="BH18" i="17"/>
  <c r="BH28" i="17" s="1"/>
  <c r="BH31" i="17" s="1"/>
  <c r="BH30" i="17" l="1"/>
  <c r="BI25" i="17"/>
  <c r="BI32" i="17" s="1"/>
  <c r="BJ15" i="17" l="1"/>
  <c r="BI26" i="17"/>
  <c r="BI33" i="17" s="1"/>
  <c r="BJ16" i="17" s="1"/>
  <c r="BI18" i="17" l="1"/>
  <c r="BI28" i="17" s="1"/>
  <c r="BI31" i="17" s="1"/>
  <c r="BJ10" i="17"/>
  <c r="BI34" i="17"/>
  <c r="BI30" i="17" l="1"/>
  <c r="BJ25" i="17"/>
  <c r="BJ32" i="17" l="1"/>
  <c r="BJ26" i="17"/>
  <c r="BJ33" i="17" s="1"/>
  <c r="BK16" i="17" s="1"/>
  <c r="BJ18" i="17" l="1"/>
  <c r="BJ28" i="17" s="1"/>
  <c r="BJ31" i="17" s="1"/>
  <c r="BK15" i="17"/>
  <c r="BK10" i="17" s="1"/>
  <c r="BJ34" i="17"/>
  <c r="BK25" i="17" l="1"/>
  <c r="BJ30" i="17"/>
  <c r="BK26" i="17" l="1"/>
  <c r="BK33" i="17" s="1"/>
  <c r="BL16" i="17" s="1"/>
  <c r="BK32" i="17"/>
  <c r="BK34" i="17" l="1"/>
  <c r="BL15" i="17"/>
  <c r="BL10" i="17" s="1"/>
  <c r="BK18" i="17"/>
  <c r="BK28" i="17" s="1"/>
  <c r="BK31" i="17" s="1"/>
  <c r="BL25" i="17" l="1"/>
  <c r="BL26" i="17" s="1"/>
  <c r="BL33" i="17" s="1"/>
  <c r="BM16" i="17" s="1"/>
  <c r="BK30" i="17"/>
  <c r="BL32" i="17" l="1"/>
  <c r="BL18" i="17"/>
  <c r="BL28" i="17" s="1"/>
  <c r="BL31" i="17" s="1"/>
  <c r="BM25" i="17" l="1"/>
  <c r="BM26" i="17" s="1"/>
  <c r="BM33" i="17" s="1"/>
  <c r="BL30" i="17"/>
  <c r="BM15" i="17"/>
  <c r="BM10" i="17" s="1"/>
  <c r="BL34" i="17"/>
  <c r="BN16" i="17" l="1"/>
  <c r="BM32" i="17"/>
  <c r="BM34" i="17" s="1"/>
  <c r="BM18" i="17"/>
  <c r="BM28" i="17" s="1"/>
  <c r="BM31" i="17" s="1"/>
  <c r="BN15" i="17" l="1"/>
  <c r="BN25" i="17"/>
  <c r="BM30" i="17"/>
  <c r="BN32" i="17" l="1"/>
  <c r="BO15" i="17"/>
  <c r="BN26" i="17"/>
  <c r="BN33" i="17" s="1"/>
  <c r="BO16" i="17" s="1"/>
  <c r="BN10" i="17"/>
  <c r="BO10" i="17" l="1"/>
  <c r="BN18" i="17"/>
  <c r="BN28" i="17" s="1"/>
  <c r="BN31" i="17" s="1"/>
  <c r="BN34" i="17"/>
  <c r="BN30" i="17" l="1"/>
  <c r="BO25" i="17"/>
  <c r="BO26" i="17" l="1"/>
  <c r="BO33" i="17" s="1"/>
  <c r="BP16" i="17" s="1"/>
  <c r="BO32" i="17"/>
  <c r="BO34" i="17" l="1"/>
  <c r="BP15" i="17"/>
  <c r="BP10" i="17" s="1"/>
  <c r="BO18" i="17"/>
  <c r="BO28" i="17" s="1"/>
  <c r="BO31" i="17" s="1"/>
  <c r="BO30" i="17" l="1"/>
  <c r="BP25" i="17"/>
  <c r="BP32" i="17" s="1"/>
  <c r="BQ15" i="17" l="1"/>
  <c r="BP26" i="17"/>
  <c r="BP33" i="17" s="1"/>
  <c r="BQ16" i="17" s="1"/>
  <c r="BQ10" i="17" s="1"/>
  <c r="BP18" i="17" l="1"/>
  <c r="BP28" i="17" s="1"/>
  <c r="BP31" i="17" s="1"/>
  <c r="BP34" i="17"/>
  <c r="BP30" i="17" l="1"/>
  <c r="BQ25" i="17"/>
  <c r="BQ26" i="17" l="1"/>
  <c r="BQ33" i="17" s="1"/>
  <c r="BR16" i="17" s="1"/>
  <c r="BQ32" i="17"/>
  <c r="BQ34" i="17" l="1"/>
  <c r="BR15" i="17"/>
  <c r="BR10" i="17" s="1"/>
  <c r="BQ18" i="17"/>
  <c r="BQ28" i="17" s="1"/>
  <c r="BQ31" i="17" s="1"/>
  <c r="BR25" i="17" l="1"/>
  <c r="BR26" i="17" s="1"/>
  <c r="BR33" i="17" s="1"/>
  <c r="BS16" i="17" s="1"/>
  <c r="BQ30" i="17"/>
  <c r="BR32" i="17" l="1"/>
  <c r="BR18" i="17"/>
  <c r="BR28" i="17" s="1"/>
  <c r="BR31" i="17" s="1"/>
  <c r="BR30" i="17" l="1"/>
  <c r="BS25" i="17"/>
  <c r="BR34" i="17"/>
  <c r="BS15" i="17"/>
  <c r="BS10" i="17" s="1"/>
  <c r="BS32" i="17" l="1"/>
  <c r="BS26" i="17"/>
  <c r="BS33" i="17" s="1"/>
  <c r="BT16" i="17" s="1"/>
  <c r="BS18" i="17" l="1"/>
  <c r="BS28" i="17" s="1"/>
  <c r="BS31" i="17" s="1"/>
  <c r="BS34" i="17"/>
  <c r="BT15" i="17"/>
  <c r="BT10" i="17" s="1"/>
  <c r="BS30" i="17" l="1"/>
  <c r="BT25" i="17"/>
  <c r="BT26" i="17" l="1"/>
  <c r="BT33" i="17" s="1"/>
  <c r="BT32" i="17"/>
  <c r="BU16" i="17" l="1"/>
  <c r="BU15" i="17"/>
  <c r="BU10" i="17" s="1"/>
  <c r="BT34" i="17"/>
  <c r="BT18" i="17"/>
  <c r="BT28" i="17" s="1"/>
  <c r="BT31" i="17" s="1"/>
  <c r="BT30" i="17" l="1"/>
  <c r="BU25" i="17"/>
  <c r="BU32" i="17" s="1"/>
  <c r="BV15" i="17" l="1"/>
  <c r="BU26" i="17"/>
  <c r="BU18" i="17" l="1"/>
  <c r="BU28" i="17" s="1"/>
  <c r="BU31" i="17" s="1"/>
  <c r="BU33" i="17"/>
  <c r="BU30" i="17" l="1"/>
  <c r="BV25" i="17"/>
  <c r="BV32" i="17" s="1"/>
  <c r="BV16" i="17"/>
  <c r="BV10" i="17" s="1"/>
  <c r="BU34" i="17"/>
  <c r="BV26" i="17" l="1"/>
  <c r="BV18" i="17" s="1"/>
  <c r="BV28" i="17" s="1"/>
  <c r="BV31" i="17" s="1"/>
  <c r="BW15" i="17"/>
  <c r="BW25" i="17" l="1"/>
  <c r="BW26" i="17" s="1"/>
  <c r="BW18" i="17" s="1"/>
  <c r="BV33" i="17"/>
  <c r="BW16" i="17" l="1"/>
  <c r="BW10" i="17" s="1"/>
  <c r="BW28" i="17" s="1"/>
  <c r="BW31" i="17" s="1"/>
  <c r="BV34" i="17"/>
  <c r="BV30" i="17"/>
  <c r="BW32" i="17"/>
  <c r="BX25" i="17" l="1"/>
  <c r="BX26" i="17" s="1"/>
  <c r="BX15" i="17"/>
  <c r="BX32" i="17" s="1"/>
  <c r="BW33" i="17"/>
  <c r="BX16" i="17" l="1"/>
  <c r="BX33" i="17" s="1"/>
  <c r="BX34" i="17" s="1"/>
  <c r="BW34" i="17"/>
  <c r="BX18" i="17"/>
  <c r="BW30" i="17"/>
  <c r="BX10" i="17" l="1"/>
  <c r="BX28" i="17" s="1"/>
  <c r="BX31" i="17" s="1"/>
  <c r="BX30"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sachi_000</author>
    <author>ss</author>
    <author>Suenaga Sachio</author>
    <author>kyowa1703A</author>
  </authors>
  <commentList>
    <comment ref="H12" authorId="0" shapeId="0" xr:uid="{00000000-0006-0000-0100-000001000000}">
      <text>
        <r>
          <rPr>
            <sz val="9"/>
            <color indexed="81"/>
            <rFont val="ＭＳ Ｐゴシック"/>
            <family val="3"/>
            <charset val="128"/>
          </rPr>
          <t>前年末時点の数字を入力ください。</t>
        </r>
      </text>
    </comment>
    <comment ref="N12" authorId="1" shapeId="0" xr:uid="{1B7A1862-F4F8-4445-A5A5-54CABC2EB72A}">
      <text>
        <r>
          <rPr>
            <sz val="9"/>
            <color indexed="81"/>
            <rFont val="MS P ゴシック"/>
            <family val="3"/>
            <charset val="128"/>
          </rPr>
          <t>例：
世帯主18歳で90歳まで対応可
世帯主28歳で100歳まで対応可</t>
        </r>
      </text>
    </comment>
    <comment ref="B16" authorId="0" shapeId="0" xr:uid="{00000000-0006-0000-0100-000002000000}">
      <text>
        <r>
          <rPr>
            <sz val="9"/>
            <color indexed="81"/>
            <rFont val="ＭＳ Ｐゴシック"/>
            <family val="3"/>
            <charset val="128"/>
          </rPr>
          <t>〇家族１は１８歳以上に対応しています。
〇このツールでは家族６名まで入力可能です。</t>
        </r>
      </text>
    </comment>
    <comment ref="O18" authorId="0" shapeId="0" xr:uid="{00000000-0006-0000-0100-000003000000}">
      <text>
        <r>
          <rPr>
            <sz val="9"/>
            <color indexed="81"/>
            <rFont val="ＭＳ Ｐゴシック"/>
            <family val="3"/>
            <charset val="128"/>
          </rPr>
          <t>開始年の年末時点の年齢が表示されます。</t>
        </r>
      </text>
    </comment>
    <comment ref="B29" authorId="0" shapeId="0" xr:uid="{00000000-0006-0000-0100-000004000000}">
      <text>
        <r>
          <rPr>
            <sz val="9"/>
            <color indexed="81"/>
            <rFont val="ＭＳ Ｐゴシック"/>
            <family val="3"/>
            <charset val="128"/>
          </rPr>
          <t>下記入力後、CF表の収入欄と見比べて、必要があれば金額や上昇率を調整してください。</t>
        </r>
      </text>
    </comment>
    <comment ref="B63" authorId="2" shapeId="0" xr:uid="{00000000-0006-0000-0100-000005000000}">
      <text>
        <r>
          <rPr>
            <sz val="9"/>
            <color indexed="81"/>
            <rFont val="ＭＳ Ｐゴシック"/>
            <family val="3"/>
            <charset val="128"/>
          </rPr>
          <t>親からの住宅資金援助
不動産の売却　
　　　　　　など</t>
        </r>
      </text>
    </comment>
    <comment ref="J69" authorId="1" shapeId="0" xr:uid="{00000000-0006-0000-0100-000006000000}">
      <text>
        <r>
          <rPr>
            <sz val="9"/>
            <color indexed="81"/>
            <rFont val="MS P ゴシック"/>
            <family val="3"/>
            <charset val="128"/>
          </rPr>
          <t>入力例
誤）
2030年から2035年まで60万円
2040年から2049年まで80万円
↓
正）
2030年から2035年まで60万円
2036年から2039年まで0万円
2040年から2049年まで80万円</t>
        </r>
      </text>
    </comment>
    <comment ref="J77" authorId="1" shapeId="0" xr:uid="{00000000-0006-0000-0100-000007000000}">
      <text>
        <r>
          <rPr>
            <sz val="9"/>
            <color indexed="81"/>
            <rFont val="MS P ゴシック"/>
            <family val="3"/>
            <charset val="128"/>
          </rPr>
          <t>入力例
誤）
2030年から2035年まで60万円
2040年から2049年まで80万円
↓
正）
2030年から2035年まで60万円
2036年から2039年まで0万円
2040年から2049年まで80万円</t>
        </r>
      </text>
    </comment>
    <comment ref="A104" authorId="1" shapeId="0" xr:uid="{ADA5E373-66F2-4574-A0FE-D71DF982E481}">
      <text>
        <r>
          <rPr>
            <sz val="9"/>
            <color indexed="81"/>
            <rFont val="MS P ゴシック"/>
            <family val="3"/>
            <charset val="128"/>
          </rPr>
          <t>←の「＋」ボタンで退職金・年金等の詳細を編集できる表が展開します。</t>
        </r>
      </text>
    </comment>
    <comment ref="B106" authorId="0" shapeId="0" xr:uid="{00000000-0006-0000-0100-000008000000}">
      <text>
        <r>
          <rPr>
            <sz val="9"/>
            <color indexed="81"/>
            <rFont val="ＭＳ Ｐゴシック"/>
            <family val="3"/>
            <charset val="128"/>
          </rPr>
          <t>「基本生活費」は以下以外のすべての経常的な支出。
・住宅費
・子供の教育費
・保険料
・自動車関連費
・その他（趣味、子供の結婚資金援助など）
Q．2年に1回の海外旅行などはどのように入力しますか？
A．年間平均にならして入力ください。「基本生活費」と切り分けて考えたい場合は4-6.「その他」の項目に入力しても結構です。</t>
        </r>
      </text>
    </comment>
    <comment ref="AB116" authorId="0" shapeId="0" xr:uid="{00000000-0006-0000-0100-000009000000}">
      <text>
        <r>
          <rPr>
            <sz val="9"/>
            <color indexed="81"/>
            <rFont val="ＭＳ Ｐゴシック"/>
            <family val="3"/>
            <charset val="128"/>
          </rPr>
          <t>第二金利がない場合、入力セルはブランク</t>
        </r>
      </text>
    </comment>
    <comment ref="AF116" authorId="0" shapeId="0" xr:uid="{00000000-0006-0000-0100-00000A000000}">
      <text>
        <r>
          <rPr>
            <sz val="9"/>
            <color indexed="81"/>
            <rFont val="ＭＳ Ｐゴシック"/>
            <family val="3"/>
            <charset val="128"/>
          </rPr>
          <t>第三金利がない場合、入力セルはブランク</t>
        </r>
      </text>
    </comment>
    <comment ref="A136" authorId="1" shapeId="0" xr:uid="{8269434E-C25C-4A2A-AC94-D81D7C00EAE5}">
      <text>
        <r>
          <rPr>
            <sz val="9"/>
            <color indexed="81"/>
            <rFont val="MS P ゴシック"/>
            <family val="3"/>
            <charset val="128"/>
          </rPr>
          <t>←の「＋」ボタンで住宅費の詳細を編集できる表が展開します。</t>
        </r>
      </text>
    </comment>
    <comment ref="B136" authorId="0" shapeId="0" xr:uid="{00000000-0006-0000-0100-00000B000000}">
      <text>
        <r>
          <rPr>
            <sz val="9"/>
            <color indexed="81"/>
            <rFont val="ＭＳ Ｐゴシック"/>
            <family val="3"/>
            <charset val="128"/>
          </rPr>
          <t>子供４人まで入力可能です。</t>
        </r>
      </text>
    </comment>
    <comment ref="F137" authorId="3" shapeId="0" xr:uid="{00000000-0006-0000-0100-00000C000000}">
      <text>
        <r>
          <rPr>
            <sz val="9"/>
            <color indexed="81"/>
            <rFont val="MS P ゴシック"/>
            <family val="3"/>
            <charset val="128"/>
          </rPr>
          <t xml:space="preserve">1）生年月日を入力して
</t>
        </r>
      </text>
    </comment>
    <comment ref="B138" authorId="3" shapeId="0" xr:uid="{00000000-0006-0000-0100-00000D000000}">
      <text>
        <r>
          <rPr>
            <sz val="9"/>
            <color indexed="81"/>
            <rFont val="MS P ゴシック"/>
            <family val="3"/>
            <charset val="128"/>
          </rPr>
          <t>2）ﾌﾟﾙﾀﾞｳﾝから選ぶと</t>
        </r>
      </text>
    </comment>
    <comment ref="L138" authorId="3" shapeId="0" xr:uid="{00000000-0006-0000-0100-00000E000000}">
      <text>
        <r>
          <rPr>
            <sz val="9"/>
            <color indexed="81"/>
            <rFont val="MS P ゴシック"/>
            <family val="3"/>
            <charset val="128"/>
          </rPr>
          <t xml:space="preserve">3）一般的な金額が反映されます
</t>
        </r>
      </text>
    </comment>
    <comment ref="A183" authorId="1" shapeId="0" xr:uid="{5A881856-E148-43DA-B094-4431BF799C6B}">
      <text>
        <r>
          <rPr>
            <sz val="9"/>
            <color indexed="81"/>
            <rFont val="MS P ゴシック"/>
            <family val="3"/>
            <charset val="128"/>
          </rPr>
          <t>←の「＋」ボタンで教育費の詳細を編集できる表が展開します。</t>
        </r>
      </text>
    </comment>
    <comment ref="B192" authorId="0" shapeId="0" xr:uid="{00000000-0006-0000-0100-00000F000000}">
      <text>
        <r>
          <rPr>
            <sz val="9"/>
            <color indexed="81"/>
            <rFont val="ＭＳ Ｐゴシック"/>
            <family val="3"/>
            <charset val="128"/>
          </rPr>
          <t>年間維持費はここに入力してもいいし、お好みで「基本生活費」に含めてもOKですが、車を持つかどうか検討する場合は、自動車関連費がある場合とない場合を比較するため、ここに入力すると比較しやすいです。</t>
        </r>
      </text>
    </comment>
    <comment ref="A226" authorId="1" shapeId="0" xr:uid="{88A67A9E-A9B6-4A39-832D-D3E4067C2AB5}">
      <text>
        <r>
          <rPr>
            <sz val="9"/>
            <color indexed="81"/>
            <rFont val="MS P ゴシック"/>
            <family val="3"/>
            <charset val="128"/>
          </rPr>
          <t>←の「＋」ボタンで自動車関連費の詳細を編集できる表が展開します。</t>
        </r>
      </text>
    </comment>
    <comment ref="F229" authorId="1" shapeId="0" xr:uid="{00000000-0006-0000-0100-000010000000}">
      <text>
        <r>
          <rPr>
            <sz val="9"/>
            <color indexed="81"/>
            <rFont val="MS P ゴシック"/>
            <family val="3"/>
            <charset val="128"/>
          </rPr>
          <t>入力ルールの例
誤）
2023年から30万円（趣味）
2023年から20万円（旅行）
↓
正）
2023年から50万円（趣味、旅行）</t>
        </r>
      </text>
    </comment>
    <comment ref="A250" authorId="1" shapeId="0" xr:uid="{8B603C05-AE44-4A0E-B08F-2940D9155B71}">
      <text>
        <r>
          <rPr>
            <sz val="9"/>
            <color indexed="81"/>
            <rFont val="MS P ゴシック"/>
            <family val="3"/>
            <charset val="128"/>
          </rPr>
          <t>←の「＋」ボタンでその他支出の詳細を編集できる表が展開します。</t>
        </r>
      </text>
    </comment>
    <comment ref="B256" authorId="1" shapeId="0" xr:uid="{00000000-0006-0000-0100-000011000000}">
      <text>
        <r>
          <rPr>
            <sz val="9"/>
            <color indexed="81"/>
            <rFont val="MS P ゴシック"/>
            <family val="3"/>
            <charset val="128"/>
          </rPr>
          <t>入力方法
誤りの例）
2022年から2030年まで20万円
2022年から2050年まで30万円
↓
正しい例）
2022年から2030年まで50万円
2031年から2050年まで30万円</t>
        </r>
      </text>
    </comment>
    <comment ref="L256" authorId="1" shapeId="0" xr:uid="{00000000-0006-0000-0100-000012000000}">
      <text>
        <r>
          <rPr>
            <sz val="9"/>
            <color indexed="81"/>
            <rFont val="MS P ゴシック"/>
            <family val="3"/>
            <charset val="128"/>
          </rPr>
          <t>前年の普通預金等が不足する場合はCF表に"0"と反映されます。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B3" authorId="0" shapeId="0" xr:uid="{00000000-0006-0000-0200-000001000000}">
      <text>
        <r>
          <rPr>
            <sz val="9"/>
            <color indexed="81"/>
            <rFont val="MS P ゴシック"/>
            <family val="3"/>
            <charset val="128"/>
          </rPr>
          <t xml:space="preserve">１基本生活費、２住宅費、３教育費、４保険、５車関連として入力してください。
</t>
        </r>
      </text>
    </comment>
    <comment ref="C3" authorId="0" shapeId="0" xr:uid="{00000000-0006-0000-0200-000002000000}">
      <text>
        <r>
          <rPr>
            <sz val="9"/>
            <color indexed="81"/>
            <rFont val="MS P ゴシック"/>
            <family val="3"/>
            <charset val="128"/>
          </rPr>
          <t xml:space="preserve">この項目を自由に設定してください。
</t>
        </r>
      </text>
    </comment>
    <comment ref="D3" authorId="0" shapeId="0" xr:uid="{00000000-0006-0000-0200-000003000000}">
      <text>
        <r>
          <rPr>
            <sz val="9"/>
            <color indexed="81"/>
            <rFont val="MS P ゴシック"/>
            <family val="3"/>
            <charset val="128"/>
          </rPr>
          <t xml:space="preserve">２の「決済手段」に入力すると、プルダウンで選べるようになります。
</t>
        </r>
      </text>
    </comment>
    <comment ref="L15" authorId="0" shapeId="0" xr:uid="{00000000-0006-0000-0200-000004000000}">
      <text>
        <r>
          <rPr>
            <sz val="9"/>
            <color indexed="81"/>
            <rFont val="MS P ゴシック"/>
            <family val="3"/>
            <charset val="128"/>
          </rPr>
          <t xml:space="preserve">車税
</t>
        </r>
      </text>
    </comment>
    <comment ref="N15" authorId="0" shapeId="0" xr:uid="{00000000-0006-0000-0200-000005000000}">
      <text>
        <r>
          <rPr>
            <sz val="9"/>
            <color indexed="81"/>
            <rFont val="MS P ゴシック"/>
            <family val="3"/>
            <charset val="128"/>
          </rPr>
          <t xml:space="preserve">車保険
</t>
        </r>
      </text>
    </comment>
    <comment ref="B34" authorId="0" shapeId="0" xr:uid="{00000000-0006-0000-0200-000006000000}">
      <text>
        <r>
          <rPr>
            <sz val="9"/>
            <color indexed="81"/>
            <rFont val="MS P ゴシック"/>
            <family val="3"/>
            <charset val="128"/>
          </rPr>
          <t xml:space="preserve">使用する決済手段を入力してください。１～１２月までの数字は自動的に反映します。
</t>
        </r>
      </text>
    </comment>
    <comment ref="C44" authorId="0" shapeId="0" xr:uid="{00000000-0006-0000-0200-000007000000}">
      <text>
        <r>
          <rPr>
            <sz val="9"/>
            <color indexed="81"/>
            <rFont val="MS P ゴシック"/>
            <family val="3"/>
            <charset val="128"/>
          </rPr>
          <t xml:space="preserve">数字は自動的に反映します。
</t>
        </r>
      </text>
    </comment>
    <comment ref="C53" authorId="0" shapeId="0" xr:uid="{00000000-0006-0000-0200-000008000000}">
      <text>
        <r>
          <rPr>
            <sz val="9"/>
            <color indexed="81"/>
            <rFont val="MS P ゴシック"/>
            <family val="3"/>
            <charset val="128"/>
          </rPr>
          <t xml:space="preserve">「手取り」の金額を入力してください。
</t>
        </r>
      </text>
    </comment>
    <comment ref="C63" authorId="0" shapeId="0" xr:uid="{00000000-0006-0000-0200-000009000000}">
      <text>
        <r>
          <rPr>
            <sz val="9"/>
            <color indexed="81"/>
            <rFont val="MS P ゴシック"/>
            <family val="3"/>
            <charset val="128"/>
          </rPr>
          <t xml:space="preserve">金額は自動的に反映します。
</t>
        </r>
      </text>
    </comment>
    <comment ref="Q65" authorId="0" shapeId="0" xr:uid="{00000000-0006-0000-0200-00000A000000}">
      <text>
        <r>
          <rPr>
            <sz val="9"/>
            <color indexed="81"/>
            <rFont val="MS P ゴシック"/>
            <family val="3"/>
            <charset val="128"/>
          </rPr>
          <t>目標XXX万円以上
(コメント欄に年末の貯金目標額を書く)</t>
        </r>
      </text>
    </comment>
    <comment ref="C67" authorId="0" shapeId="0" xr:uid="{00000000-0006-0000-0200-00000B000000}">
      <text>
        <r>
          <rPr>
            <sz val="9"/>
            <color indexed="81"/>
            <rFont val="MS P ゴシック"/>
            <family val="3"/>
            <charset val="128"/>
          </rPr>
          <t xml:space="preserve">毎月末の実際の口座残高を入力してください。
</t>
        </r>
      </text>
    </comment>
    <comment ref="F78" authorId="0" shapeId="0" xr:uid="{00000000-0006-0000-0200-00000C000000}">
      <text>
        <r>
          <rPr>
            <sz val="9"/>
            <color indexed="81"/>
            <rFont val="MS P ゴシック"/>
            <family val="3"/>
            <charset val="128"/>
          </rPr>
          <t xml:space="preserve">毎月末の口座残高入力後、ここ"0"になればＯＫ。そうでなければ、使途不明金か入力漏れの収入があります。どこかで調整してここを0になるようにしましょう。
</t>
        </r>
      </text>
    </comment>
    <comment ref="C81" authorId="0" shapeId="0" xr:uid="{00000000-0006-0000-0200-00000D000000}">
      <text>
        <r>
          <rPr>
            <sz val="9"/>
            <color indexed="81"/>
            <rFont val="MS P ゴシック"/>
            <family val="3"/>
            <charset val="128"/>
          </rPr>
          <t>途中で残高を確認する場合はこちらを使用ください。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H8" authorId="0" shapeId="0" xr:uid="{00000000-0006-0000-0500-000001000000}">
      <text>
        <r>
          <rPr>
            <sz val="9"/>
            <color indexed="81"/>
            <rFont val="MS P ゴシック"/>
            <family val="3"/>
            <charset val="128"/>
          </rPr>
          <t>合計100％になるよう入力ください。</t>
        </r>
      </text>
    </comment>
    <comment ref="I10" authorId="0" shapeId="0" xr:uid="{00000000-0006-0000-0500-000002000000}">
      <text>
        <r>
          <rPr>
            <sz val="9"/>
            <color indexed="81"/>
            <rFont val="MS P ゴシック"/>
            <family val="3"/>
            <charset val="128"/>
          </rPr>
          <t>年間に投資する金額を入力してみてください。</t>
        </r>
      </text>
    </comment>
    <comment ref="K11" authorId="0" shapeId="0" xr:uid="{00000000-0006-0000-0500-000003000000}">
      <text>
        <r>
          <rPr>
            <sz val="9"/>
            <color indexed="81"/>
            <rFont val="MS P ゴシック"/>
            <family val="3"/>
            <charset val="128"/>
          </rPr>
          <t>信託報酬の平均を入力。
分からない場合、確定拠出年金なら0.50％程度、それ以外の投資信託なら0.7～1.5％程度でよいと思います。</t>
        </r>
      </text>
    </comment>
    <comment ref="S29" authorId="0" shapeId="0" xr:uid="{00000000-0006-0000-0500-000004000000}">
      <text>
        <r>
          <rPr>
            <sz val="9"/>
            <color indexed="81"/>
            <rFont val="MS P ゴシック"/>
            <family val="3"/>
            <charset val="128"/>
          </rPr>
          <t>資産が大幅に減少</t>
        </r>
      </text>
    </comment>
    <comment ref="U29" authorId="0" shapeId="0" xr:uid="{00000000-0006-0000-0500-000005000000}">
      <text>
        <r>
          <rPr>
            <sz val="9"/>
            <color indexed="81"/>
            <rFont val="MS P ゴシック"/>
            <family val="3"/>
            <charset val="128"/>
          </rPr>
          <t>リバランスありに比べ、リバランスをしない場合、振れ幅が大きくなることが分かります。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suenaga</author>
  </authors>
  <commentList>
    <comment ref="C9" authorId="0" shapeId="0" xr:uid="{00000000-0006-0000-0600-000001000000}">
      <text>
        <r>
          <rPr>
            <sz val="9"/>
            <color indexed="81"/>
            <rFont val="MS P ゴシック"/>
            <family val="3"/>
            <charset val="128"/>
          </rPr>
          <t xml:space="preserve">・被扶養者の年齢は当年12/31時点。
・ダブルカウントしない。
</t>
        </r>
      </text>
    </comment>
    <comment ref="C19" authorId="0" shapeId="0" xr:uid="{00000000-0006-0000-0600-000002000000}">
      <text>
        <r>
          <rPr>
            <sz val="9"/>
            <color indexed="81"/>
            <rFont val="MS P ゴシック"/>
            <family val="3"/>
            <charset val="128"/>
          </rPr>
          <t>0～12万円
必要に応じて変更ください。</t>
        </r>
      </text>
    </comment>
    <comment ref="C24" authorId="0" shapeId="0" xr:uid="{00000000-0006-0000-0600-000003000000}">
      <text>
        <r>
          <rPr>
            <sz val="9"/>
            <color indexed="81"/>
            <rFont val="MS P ゴシック"/>
            <family val="3"/>
            <charset val="128"/>
          </rPr>
          <t>年収に応じた節税限度額を上限に入力ください。</t>
        </r>
      </text>
    </comment>
  </commentList>
</comments>
</file>

<file path=xl/sharedStrings.xml><?xml version="1.0" encoding="utf-8"?>
<sst xmlns="http://schemas.openxmlformats.org/spreadsheetml/2006/main" count="1334" uniqueCount="542">
  <si>
    <t>■家族構成</t>
    <rPh sb="1" eb="3">
      <t>カゾク</t>
    </rPh>
    <rPh sb="3" eb="5">
      <t>コウセイ</t>
    </rPh>
    <phoneticPr fontId="4"/>
  </si>
  <si>
    <t>上昇率</t>
    <rPh sb="0" eb="2">
      <t>ジョウショウ</t>
    </rPh>
    <rPh sb="2" eb="3">
      <t>リツ</t>
    </rPh>
    <phoneticPr fontId="4"/>
  </si>
  <si>
    <t>■収入計</t>
    <rPh sb="1" eb="3">
      <t>シュウニュウ</t>
    </rPh>
    <rPh sb="3" eb="4">
      <t>ケイ</t>
    </rPh>
    <phoneticPr fontId="4"/>
  </si>
  <si>
    <t>■支出計</t>
    <rPh sb="1" eb="3">
      <t>シシュツ</t>
    </rPh>
    <rPh sb="3" eb="4">
      <t>ケイ</t>
    </rPh>
    <phoneticPr fontId="4"/>
  </si>
  <si>
    <t>保険料</t>
    <rPh sb="0" eb="3">
      <t>ホケンリョウ</t>
    </rPh>
    <phoneticPr fontId="4"/>
  </si>
  <si>
    <t>住宅費</t>
    <rPh sb="0" eb="2">
      <t>ジュウタク</t>
    </rPh>
    <rPh sb="2" eb="3">
      <t>ヒ</t>
    </rPh>
    <phoneticPr fontId="4"/>
  </si>
  <si>
    <t>車</t>
    <rPh sb="0" eb="1">
      <t>クルマ</t>
    </rPh>
    <phoneticPr fontId="4"/>
  </si>
  <si>
    <t>■年末金融資産残高合計</t>
    <rPh sb="1" eb="3">
      <t>ネンマツ</t>
    </rPh>
    <rPh sb="3" eb="5">
      <t>キンユウ</t>
    </rPh>
    <rPh sb="5" eb="7">
      <t>シサン</t>
    </rPh>
    <rPh sb="7" eb="9">
      <t>ザンダカ</t>
    </rPh>
    <rPh sb="9" eb="11">
      <t>ゴウケイ</t>
    </rPh>
    <phoneticPr fontId="4"/>
  </si>
  <si>
    <t>今年</t>
    <rPh sb="0" eb="2">
      <t>コトシ</t>
    </rPh>
    <phoneticPr fontId="2"/>
  </si>
  <si>
    <t>基本生活費</t>
    <rPh sb="0" eb="2">
      <t>キホン</t>
    </rPh>
    <rPh sb="2" eb="5">
      <t>セイカツヒ</t>
    </rPh>
    <phoneticPr fontId="4"/>
  </si>
  <si>
    <t>■年間収支</t>
    <rPh sb="1" eb="3">
      <t>ネンカン</t>
    </rPh>
    <rPh sb="3" eb="5">
      <t>シュウシ</t>
    </rPh>
    <phoneticPr fontId="4"/>
  </si>
  <si>
    <t>氏名</t>
    <rPh sb="0" eb="2">
      <t>シメイ</t>
    </rPh>
    <phoneticPr fontId="2"/>
  </si>
  <si>
    <t>生年月日</t>
    <rPh sb="0" eb="2">
      <t>セイネン</t>
    </rPh>
    <rPh sb="2" eb="4">
      <t>ガッピ</t>
    </rPh>
    <phoneticPr fontId="2"/>
  </si>
  <si>
    <t>続柄</t>
    <rPh sb="0" eb="2">
      <t>ツヅキガラ</t>
    </rPh>
    <phoneticPr fontId="2"/>
  </si>
  <si>
    <t>性別</t>
    <rPh sb="0" eb="2">
      <t>セイベツ</t>
    </rPh>
    <phoneticPr fontId="2"/>
  </si>
  <si>
    <t>職業等</t>
    <rPh sb="0" eb="2">
      <t>ショクギョウ</t>
    </rPh>
    <rPh sb="2" eb="3">
      <t>トウ</t>
    </rPh>
    <phoneticPr fontId="2"/>
  </si>
  <si>
    <t>家族1</t>
    <rPh sb="0" eb="2">
      <t>カゾク</t>
    </rPh>
    <phoneticPr fontId="2"/>
  </si>
  <si>
    <t>家族2</t>
    <rPh sb="0" eb="2">
      <t>カゾク</t>
    </rPh>
    <phoneticPr fontId="2"/>
  </si>
  <si>
    <t>家族3</t>
    <rPh sb="0" eb="2">
      <t>カゾク</t>
    </rPh>
    <phoneticPr fontId="2"/>
  </si>
  <si>
    <t>家族4</t>
    <rPh sb="0" eb="2">
      <t>カゾク</t>
    </rPh>
    <phoneticPr fontId="2"/>
  </si>
  <si>
    <t>家族5</t>
    <rPh sb="0" eb="2">
      <t>カゾク</t>
    </rPh>
    <phoneticPr fontId="2"/>
  </si>
  <si>
    <t>家族6</t>
    <rPh sb="0" eb="2">
      <t>カゾク</t>
    </rPh>
    <phoneticPr fontId="2"/>
  </si>
  <si>
    <t>年から</t>
    <rPh sb="0" eb="1">
      <t>ネン</t>
    </rPh>
    <phoneticPr fontId="2"/>
  </si>
  <si>
    <t>金額</t>
    <rPh sb="0" eb="2">
      <t>キンガク</t>
    </rPh>
    <phoneticPr fontId="2"/>
  </si>
  <si>
    <t>万円</t>
    <rPh sb="0" eb="2">
      <t>マンエン</t>
    </rPh>
    <phoneticPr fontId="2"/>
  </si>
  <si>
    <t>備考</t>
    <rPh sb="0" eb="2">
      <t>ビコウ</t>
    </rPh>
    <phoneticPr fontId="2"/>
  </si>
  <si>
    <t>対象者</t>
    <rPh sb="0" eb="2">
      <t>タイショウ</t>
    </rPh>
    <rPh sb="2" eb="3">
      <t>シャ</t>
    </rPh>
    <phoneticPr fontId="2"/>
  </si>
  <si>
    <t>手取額変更年</t>
    <rPh sb="0" eb="2">
      <t>テド</t>
    </rPh>
    <rPh sb="2" eb="3">
      <t>ガク</t>
    </rPh>
    <rPh sb="3" eb="5">
      <t>ヘンコウ</t>
    </rPh>
    <rPh sb="5" eb="6">
      <t>ネン</t>
    </rPh>
    <phoneticPr fontId="2"/>
  </si>
  <si>
    <t>期間（年）</t>
    <rPh sb="0" eb="2">
      <t>キカン</t>
    </rPh>
    <rPh sb="3" eb="4">
      <t>ネン</t>
    </rPh>
    <phoneticPr fontId="2"/>
  </si>
  <si>
    <t>利率（年）</t>
    <rPh sb="0" eb="2">
      <t>リリツ</t>
    </rPh>
    <rPh sb="3" eb="4">
      <t>ネン</t>
    </rPh>
    <phoneticPr fontId="2"/>
  </si>
  <si>
    <t>借入金（円）</t>
    <rPh sb="0" eb="2">
      <t>カリイレ</t>
    </rPh>
    <rPh sb="2" eb="3">
      <t>キン</t>
    </rPh>
    <rPh sb="4" eb="5">
      <t>エン</t>
    </rPh>
    <phoneticPr fontId="2"/>
  </si>
  <si>
    <t>元金分</t>
    <rPh sb="0" eb="2">
      <t>ガンキン</t>
    </rPh>
    <rPh sb="2" eb="3">
      <t>ブン</t>
    </rPh>
    <phoneticPr fontId="2"/>
  </si>
  <si>
    <t>利息分</t>
    <rPh sb="0" eb="2">
      <t>リソク</t>
    </rPh>
    <rPh sb="2" eb="3">
      <t>ブン</t>
    </rPh>
    <phoneticPr fontId="2"/>
  </si>
  <si>
    <t>借入残高</t>
    <rPh sb="0" eb="2">
      <t>カリイレ</t>
    </rPh>
    <rPh sb="2" eb="4">
      <t>ザンダカ</t>
    </rPh>
    <phoneticPr fontId="2"/>
  </si>
  <si>
    <t>-</t>
    <phoneticPr fontId="2"/>
  </si>
  <si>
    <t>年</t>
    <rPh sb="0" eb="1">
      <t>ネン</t>
    </rPh>
    <phoneticPr fontId="2"/>
  </si>
  <si>
    <t>１．家族構成</t>
    <rPh sb="2" eb="4">
      <t>カゾク</t>
    </rPh>
    <rPh sb="4" eb="6">
      <t>コウセイ</t>
    </rPh>
    <phoneticPr fontId="2"/>
  </si>
  <si>
    <t>その他</t>
    <rPh sb="2" eb="3">
      <t>タ</t>
    </rPh>
    <phoneticPr fontId="2"/>
  </si>
  <si>
    <t>年まで</t>
    <rPh sb="0" eb="1">
      <t>ネン</t>
    </rPh>
    <phoneticPr fontId="2"/>
  </si>
  <si>
    <t>隠す</t>
    <rPh sb="0" eb="1">
      <t>カク</t>
    </rPh>
    <phoneticPr fontId="2"/>
  </si>
  <si>
    <t>3-2.企業年金</t>
    <rPh sb="4" eb="6">
      <t>キギョウ</t>
    </rPh>
    <rPh sb="6" eb="8">
      <t>ネンキン</t>
    </rPh>
    <phoneticPr fontId="2"/>
  </si>
  <si>
    <t>備考</t>
    <rPh sb="0" eb="2">
      <t>ビコウ</t>
    </rPh>
    <phoneticPr fontId="2"/>
  </si>
  <si>
    <t>3-4.公的年金</t>
    <rPh sb="4" eb="6">
      <t>コウテキ</t>
    </rPh>
    <rPh sb="6" eb="8">
      <t>ネンキン</t>
    </rPh>
    <phoneticPr fontId="2"/>
  </si>
  <si>
    <t>会社員・公務員等（2号被保険者）の期間</t>
    <rPh sb="0" eb="3">
      <t>カイシャイン</t>
    </rPh>
    <rPh sb="4" eb="7">
      <t>コウムイン</t>
    </rPh>
    <rPh sb="7" eb="8">
      <t>トウ</t>
    </rPh>
    <rPh sb="10" eb="11">
      <t>ゴウ</t>
    </rPh>
    <rPh sb="11" eb="15">
      <t>ヒホケンシャ</t>
    </rPh>
    <rPh sb="17" eb="19">
      <t>キカン</t>
    </rPh>
    <phoneticPr fontId="2"/>
  </si>
  <si>
    <t>４．支出</t>
    <rPh sb="2" eb="4">
      <t>シシュツ</t>
    </rPh>
    <phoneticPr fontId="2"/>
  </si>
  <si>
    <t>２．給与収入等（毎年一定の収入があるもの）※リタイア前</t>
    <rPh sb="2" eb="4">
      <t>キュウヨ</t>
    </rPh>
    <rPh sb="4" eb="6">
      <t>シュウニュウ</t>
    </rPh>
    <rPh sb="6" eb="7">
      <t>トウ</t>
    </rPh>
    <rPh sb="8" eb="10">
      <t>マイトシ</t>
    </rPh>
    <rPh sb="10" eb="12">
      <t>イッテイ</t>
    </rPh>
    <rPh sb="13" eb="15">
      <t>シュウニュウ</t>
    </rPh>
    <rPh sb="26" eb="27">
      <t>マエ</t>
    </rPh>
    <phoneticPr fontId="2"/>
  </si>
  <si>
    <t>4-1.基本生活費</t>
    <rPh sb="4" eb="6">
      <t>キホン</t>
    </rPh>
    <rPh sb="6" eb="9">
      <t>セイカツヒ</t>
    </rPh>
    <phoneticPr fontId="2"/>
  </si>
  <si>
    <t>4-4.保険料</t>
    <rPh sb="4" eb="7">
      <t>ホケンリョウ</t>
    </rPh>
    <phoneticPr fontId="2"/>
  </si>
  <si>
    <t>4-5.自動車関連費</t>
    <rPh sb="4" eb="7">
      <t>ジドウシャ</t>
    </rPh>
    <rPh sb="7" eb="9">
      <t>カンレン</t>
    </rPh>
    <rPh sb="9" eb="10">
      <t>ヒ</t>
    </rPh>
    <phoneticPr fontId="2"/>
  </si>
  <si>
    <t>4-6.その他</t>
    <rPh sb="6" eb="7">
      <t>タ</t>
    </rPh>
    <phoneticPr fontId="2"/>
  </si>
  <si>
    <t>最終退職時</t>
    <rPh sb="0" eb="2">
      <t>サイシュウ</t>
    </rPh>
    <rPh sb="2" eb="4">
      <t>タイショク</t>
    </rPh>
    <rPh sb="4" eb="5">
      <t>ジ</t>
    </rPh>
    <phoneticPr fontId="2"/>
  </si>
  <si>
    <t>手取額</t>
    <rPh sb="0" eb="2">
      <t>テド</t>
    </rPh>
    <rPh sb="2" eb="3">
      <t>ガク</t>
    </rPh>
    <phoneticPr fontId="2"/>
  </si>
  <si>
    <t>入社時</t>
    <rPh sb="0" eb="2">
      <t>ニュウシャ</t>
    </rPh>
    <rPh sb="2" eb="3">
      <t>ジ</t>
    </rPh>
    <phoneticPr fontId="2"/>
  </si>
  <si>
    <t>借入額</t>
    <rPh sb="0" eb="2">
      <t>カリイレ</t>
    </rPh>
    <rPh sb="2" eb="3">
      <t>ガク</t>
    </rPh>
    <phoneticPr fontId="2"/>
  </si>
  <si>
    <t>万円</t>
    <rPh sb="0" eb="2">
      <t>マンエン</t>
    </rPh>
    <phoneticPr fontId="2"/>
  </si>
  <si>
    <t>年</t>
    <rPh sb="0" eb="1">
      <t>ネン</t>
    </rPh>
    <phoneticPr fontId="2"/>
  </si>
  <si>
    <t>返済期間</t>
    <rPh sb="0" eb="2">
      <t>ヘンサイ</t>
    </rPh>
    <rPh sb="2" eb="4">
      <t>キカン</t>
    </rPh>
    <phoneticPr fontId="2"/>
  </si>
  <si>
    <t>当初金利</t>
    <rPh sb="0" eb="2">
      <t>トウショ</t>
    </rPh>
    <rPh sb="2" eb="4">
      <t>キンリ</t>
    </rPh>
    <phoneticPr fontId="2"/>
  </si>
  <si>
    <t>％</t>
    <phoneticPr fontId="2"/>
  </si>
  <si>
    <t>年間</t>
    <rPh sb="0" eb="2">
      <t>ネンカン</t>
    </rPh>
    <phoneticPr fontId="2"/>
  </si>
  <si>
    <t>第二金利</t>
    <rPh sb="0" eb="2">
      <t>ダイニ</t>
    </rPh>
    <rPh sb="2" eb="4">
      <t>キンリ</t>
    </rPh>
    <phoneticPr fontId="2"/>
  </si>
  <si>
    <t>第三金利</t>
    <rPh sb="0" eb="1">
      <t>ダイ</t>
    </rPh>
    <rPh sb="1" eb="2">
      <t>サン</t>
    </rPh>
    <rPh sb="2" eb="4">
      <t>キンリ</t>
    </rPh>
    <phoneticPr fontId="2"/>
  </si>
  <si>
    <t>年間返済額→</t>
    <phoneticPr fontId="2"/>
  </si>
  <si>
    <t>返済総額→</t>
    <rPh sb="0" eb="2">
      <t>ヘンサイ</t>
    </rPh>
    <rPh sb="2" eb="4">
      <t>ソウガク</t>
    </rPh>
    <phoneticPr fontId="2"/>
  </si>
  <si>
    <t>↓住宅ローン等の試算に必要であればお使いください。</t>
    <rPh sb="1" eb="3">
      <t>ジュウタク</t>
    </rPh>
    <rPh sb="6" eb="7">
      <t>トウ</t>
    </rPh>
    <rPh sb="8" eb="10">
      <t>シサン</t>
    </rPh>
    <rPh sb="11" eb="13">
      <t>ヒツヨウ</t>
    </rPh>
    <rPh sb="18" eb="19">
      <t>ツカ</t>
    </rPh>
    <phoneticPr fontId="2"/>
  </si>
  <si>
    <t>当初金利</t>
    <rPh sb="0" eb="2">
      <t>トウショ</t>
    </rPh>
    <rPh sb="2" eb="4">
      <t>キンリ</t>
    </rPh>
    <phoneticPr fontId="2"/>
  </si>
  <si>
    <t>第二金利</t>
    <rPh sb="0" eb="2">
      <t>ダイニ</t>
    </rPh>
    <rPh sb="2" eb="4">
      <t>キンリ</t>
    </rPh>
    <phoneticPr fontId="2"/>
  </si>
  <si>
    <t>月返済額</t>
    <rPh sb="0" eb="1">
      <t>ツキ</t>
    </rPh>
    <rPh sb="1" eb="3">
      <t>ヘンサイ</t>
    </rPh>
    <rPh sb="3" eb="4">
      <t>ガク</t>
    </rPh>
    <phoneticPr fontId="2"/>
  </si>
  <si>
    <t>年返済額</t>
    <rPh sb="0" eb="1">
      <t>ネン</t>
    </rPh>
    <rPh sb="1" eb="3">
      <t>ヘンサイ</t>
    </rPh>
    <rPh sb="3" eb="4">
      <t>ガク</t>
    </rPh>
    <phoneticPr fontId="2"/>
  </si>
  <si>
    <t>回目</t>
    <rPh sb="0" eb="1">
      <t>カイ</t>
    </rPh>
    <rPh sb="1" eb="2">
      <t>メ</t>
    </rPh>
    <phoneticPr fontId="2"/>
  </si>
  <si>
    <t>元金（円）</t>
    <rPh sb="0" eb="2">
      <t>ガンキン</t>
    </rPh>
    <rPh sb="2" eb="3">
      <t>ニュウキン</t>
    </rPh>
    <rPh sb="3" eb="4">
      <t>エン</t>
    </rPh>
    <phoneticPr fontId="2"/>
  </si>
  <si>
    <t>第三金利</t>
    <rPh sb="0" eb="1">
      <t>ダイ</t>
    </rPh>
    <rPh sb="1" eb="2">
      <t>サン</t>
    </rPh>
    <rPh sb="2" eb="4">
      <t>キンリ</t>
    </rPh>
    <phoneticPr fontId="2"/>
  </si>
  <si>
    <t>万円</t>
    <rPh sb="0" eb="1">
      <t>マン</t>
    </rPh>
    <rPh sb="1" eb="2">
      <t>エン</t>
    </rPh>
    <phoneticPr fontId="2"/>
  </si>
  <si>
    <t>住宅ローン返済表へ</t>
    <rPh sb="0" eb="2">
      <t>ジュウタク</t>
    </rPh>
    <rPh sb="5" eb="7">
      <t>ヘンサイ</t>
    </rPh>
    <rPh sb="7" eb="8">
      <t>ヒョウ</t>
    </rPh>
    <phoneticPr fontId="2"/>
  </si>
  <si>
    <t>修繕／管理費、固定資産税</t>
    <rPh sb="0" eb="2">
      <t>シュウゼン</t>
    </rPh>
    <rPh sb="3" eb="6">
      <t>カンリヒ</t>
    </rPh>
    <rPh sb="7" eb="9">
      <t>コテイ</t>
    </rPh>
    <rPh sb="9" eb="12">
      <t>シサンゼイ</t>
    </rPh>
    <phoneticPr fontId="2"/>
  </si>
  <si>
    <t>住宅費合計</t>
    <rPh sb="0" eb="3">
      <t>ジュウタクヒ</t>
    </rPh>
    <rPh sb="3" eb="5">
      <t>ゴウケイ</t>
    </rPh>
    <phoneticPr fontId="2"/>
  </si>
  <si>
    <t>退職金・年金・その他</t>
    <rPh sb="0" eb="3">
      <t>タイショクキン</t>
    </rPh>
    <rPh sb="4" eb="6">
      <t>ネンキン</t>
    </rPh>
    <rPh sb="9" eb="10">
      <t>タ</t>
    </rPh>
    <phoneticPr fontId="4"/>
  </si>
  <si>
    <t>基礎</t>
    <rPh sb="0" eb="2">
      <t>キソ</t>
    </rPh>
    <phoneticPr fontId="2"/>
  </si>
  <si>
    <t>調整</t>
    <rPh sb="0" eb="2">
      <t>チョウセイ</t>
    </rPh>
    <phoneticPr fontId="2"/>
  </si>
  <si>
    <t>公的年金合計</t>
    <rPh sb="0" eb="2">
      <t>コウテキ</t>
    </rPh>
    <rPh sb="2" eb="4">
      <t>ネンキン</t>
    </rPh>
    <rPh sb="4" eb="6">
      <t>ゴウケイ</t>
    </rPh>
    <phoneticPr fontId="2"/>
  </si>
  <si>
    <t>下記はおおざっぱな理論値であり、かつ控えめに8割としている。</t>
    <rPh sb="0" eb="2">
      <t>カキ</t>
    </rPh>
    <rPh sb="9" eb="12">
      <t>リロンチ</t>
    </rPh>
    <rPh sb="18" eb="19">
      <t>ヒカ</t>
    </rPh>
    <rPh sb="23" eb="24">
      <t>ワリ</t>
    </rPh>
    <phoneticPr fontId="2"/>
  </si>
  <si>
    <t>3-1</t>
    <phoneticPr fontId="2"/>
  </si>
  <si>
    <t>3-2</t>
    <phoneticPr fontId="2"/>
  </si>
  <si>
    <t>3-3</t>
    <phoneticPr fontId="2"/>
  </si>
  <si>
    <t>3-4</t>
    <phoneticPr fontId="2"/>
  </si>
  <si>
    <t>受取年金額→</t>
    <rPh sb="0" eb="2">
      <t>ウケトリ</t>
    </rPh>
    <rPh sb="2" eb="5">
      <t>ネンキンガク</t>
    </rPh>
    <phoneticPr fontId="2"/>
  </si>
  <si>
    <t>受取公的年金額が不明の場合、以下に入力して試算できます。</t>
    <rPh sb="0" eb="2">
      <t>ウケトリ</t>
    </rPh>
    <rPh sb="2" eb="4">
      <t>コウテキ</t>
    </rPh>
    <rPh sb="4" eb="6">
      <t>ネンキン</t>
    </rPh>
    <rPh sb="6" eb="7">
      <t>ガク</t>
    </rPh>
    <rPh sb="8" eb="10">
      <t>フメイ</t>
    </rPh>
    <rPh sb="11" eb="13">
      <t>バアイ</t>
    </rPh>
    <rPh sb="14" eb="16">
      <t>イカ</t>
    </rPh>
    <rPh sb="17" eb="19">
      <t>ニュウリョク</t>
    </rPh>
    <rPh sb="21" eb="23">
      <t>シサン</t>
    </rPh>
    <phoneticPr fontId="2"/>
  </si>
  <si>
    <t>開始日</t>
    <rPh sb="0" eb="2">
      <t>カイシ</t>
    </rPh>
    <rPh sb="2" eb="3">
      <t>ヒ</t>
    </rPh>
    <phoneticPr fontId="2"/>
  </si>
  <si>
    <t>年齢</t>
    <rPh sb="0" eb="2">
      <t>ネンレイ</t>
    </rPh>
    <phoneticPr fontId="2"/>
  </si>
  <si>
    <t>受取公的年金額を入力（不明な場合は右表参照）</t>
    <rPh sb="0" eb="2">
      <t>ウケトリ</t>
    </rPh>
    <rPh sb="2" eb="4">
      <t>コウテキ</t>
    </rPh>
    <rPh sb="4" eb="6">
      <t>ネンキン</t>
    </rPh>
    <rPh sb="6" eb="7">
      <t>ガク</t>
    </rPh>
    <rPh sb="8" eb="10">
      <t>ニュウリョク</t>
    </rPh>
    <rPh sb="11" eb="13">
      <t>フメイ</t>
    </rPh>
    <rPh sb="14" eb="16">
      <t>バアイ</t>
    </rPh>
    <rPh sb="17" eb="18">
      <t>ミギ</t>
    </rPh>
    <rPh sb="18" eb="19">
      <t>ヒョウ</t>
    </rPh>
    <rPh sb="19" eb="21">
      <t>サンショウ</t>
    </rPh>
    <phoneticPr fontId="2"/>
  </si>
  <si>
    <t>4-2.住宅費（※家賃、住宅ローン、修繕／管理費、固定資産税等の合計を入力ください。）</t>
    <rPh sb="4" eb="7">
      <t>ジュウタクヒ</t>
    </rPh>
    <phoneticPr fontId="2"/>
  </si>
  <si>
    <t>基本生活費変更年</t>
    <rPh sb="0" eb="2">
      <t>キホン</t>
    </rPh>
    <rPh sb="2" eb="5">
      <t>セイカツヒ</t>
    </rPh>
    <rPh sb="5" eb="7">
      <t>ヘンコウ</t>
    </rPh>
    <rPh sb="7" eb="8">
      <t>ネン</t>
    </rPh>
    <phoneticPr fontId="2"/>
  </si>
  <si>
    <t>金額</t>
    <rPh sb="0" eb="2">
      <t>キンガク</t>
    </rPh>
    <phoneticPr fontId="2"/>
  </si>
  <si>
    <t>備考</t>
    <phoneticPr fontId="2"/>
  </si>
  <si>
    <t>住宅費変更年</t>
    <rPh sb="0" eb="3">
      <t>ジュウタクヒ</t>
    </rPh>
    <rPh sb="3" eb="5">
      <t>ヘンコウ</t>
    </rPh>
    <rPh sb="5" eb="6">
      <t>ネン</t>
    </rPh>
    <phoneticPr fontId="2"/>
  </si>
  <si>
    <t>-</t>
    <phoneticPr fontId="2"/>
  </si>
  <si>
    <t>必須入力</t>
    <rPh sb="0" eb="2">
      <t>ヒッス</t>
    </rPh>
    <rPh sb="2" eb="4">
      <t>ニュウリョク</t>
    </rPh>
    <phoneticPr fontId="2"/>
  </si>
  <si>
    <t>万円</t>
    <rPh sb="0" eb="2">
      <t>マンエン</t>
    </rPh>
    <phoneticPr fontId="2"/>
  </si>
  <si>
    <t>子供１</t>
    <rPh sb="0" eb="2">
      <t>コドモ</t>
    </rPh>
    <phoneticPr fontId="2"/>
  </si>
  <si>
    <t>年から</t>
    <rPh sb="0" eb="1">
      <t>ネン</t>
    </rPh>
    <phoneticPr fontId="2"/>
  </si>
  <si>
    <t>生年月日→</t>
    <rPh sb="0" eb="2">
      <t>セイネン</t>
    </rPh>
    <rPh sb="2" eb="4">
      <t>ガッピ</t>
    </rPh>
    <phoneticPr fontId="2"/>
  </si>
  <si>
    <t>子供２</t>
    <rPh sb="0" eb="2">
      <t>コドモ</t>
    </rPh>
    <phoneticPr fontId="2"/>
  </si>
  <si>
    <t>子供３</t>
    <rPh sb="0" eb="2">
      <t>コドモ</t>
    </rPh>
    <phoneticPr fontId="2"/>
  </si>
  <si>
    <t>子供４</t>
    <rPh sb="0" eb="2">
      <t>コドモ</t>
    </rPh>
    <phoneticPr fontId="2"/>
  </si>
  <si>
    <t>4-3.子供の教育費</t>
    <rPh sb="4" eb="6">
      <t>コドモ</t>
    </rPh>
    <rPh sb="7" eb="10">
      <t>キョウイクヒ</t>
    </rPh>
    <phoneticPr fontId="2"/>
  </si>
  <si>
    <t>子供の教育費</t>
    <rPh sb="0" eb="2">
      <t>コドモ</t>
    </rPh>
    <rPh sb="3" eb="6">
      <t>キョウイクヒ</t>
    </rPh>
    <phoneticPr fontId="4"/>
  </si>
  <si>
    <t>終了年</t>
    <rPh sb="0" eb="2">
      <t>シュウリョウ</t>
    </rPh>
    <rPh sb="2" eb="3">
      <t>ネン</t>
    </rPh>
    <phoneticPr fontId="2"/>
  </si>
  <si>
    <t>住宅費一時金（住宅購入の際の頭金等）</t>
    <rPh sb="0" eb="3">
      <t>ジュウタクヒ</t>
    </rPh>
    <rPh sb="3" eb="6">
      <t>イチジキン</t>
    </rPh>
    <rPh sb="7" eb="9">
      <t>ジュウタク</t>
    </rPh>
    <rPh sb="9" eb="11">
      <t>コウニュウ</t>
    </rPh>
    <rPh sb="12" eb="13">
      <t>サイ</t>
    </rPh>
    <rPh sb="14" eb="16">
      <t>アタマキン</t>
    </rPh>
    <rPh sb="16" eb="17">
      <t>トウ</t>
    </rPh>
    <phoneticPr fontId="2"/>
  </si>
  <si>
    <t>住宅費</t>
    <rPh sb="0" eb="2">
      <t>ジュウタク</t>
    </rPh>
    <rPh sb="2" eb="3">
      <t>ヒ</t>
    </rPh>
    <phoneticPr fontId="2"/>
  </si>
  <si>
    <t>住宅一時金</t>
    <rPh sb="0" eb="2">
      <t>ジュウタク</t>
    </rPh>
    <rPh sb="2" eb="5">
      <t>イチジキン</t>
    </rPh>
    <phoneticPr fontId="2"/>
  </si>
  <si>
    <t>備考</t>
    <rPh sb="0" eb="2">
      <t>ビコウ</t>
    </rPh>
    <phoneticPr fontId="2"/>
  </si>
  <si>
    <t>年間の維持費（税金、保険、車検、駐車場代、メンテナンス、その他）</t>
    <rPh sb="0" eb="2">
      <t>ネンカン</t>
    </rPh>
    <rPh sb="3" eb="6">
      <t>イジヒ</t>
    </rPh>
    <rPh sb="7" eb="9">
      <t>ゼイキン</t>
    </rPh>
    <rPh sb="10" eb="12">
      <t>ホケン</t>
    </rPh>
    <rPh sb="13" eb="15">
      <t>シャケン</t>
    </rPh>
    <rPh sb="16" eb="19">
      <t>チュウシャジョウ</t>
    </rPh>
    <rPh sb="19" eb="20">
      <t>ダイ</t>
    </rPh>
    <rPh sb="30" eb="31">
      <t>タ</t>
    </rPh>
    <phoneticPr fontId="2"/>
  </si>
  <si>
    <t>自動車購入費</t>
    <rPh sb="0" eb="3">
      <t>ジドウシャ</t>
    </rPh>
    <rPh sb="3" eb="5">
      <t>コウニュウ</t>
    </rPh>
    <rPh sb="5" eb="6">
      <t>ヒ</t>
    </rPh>
    <phoneticPr fontId="2"/>
  </si>
  <si>
    <t>年ごとに</t>
    <rPh sb="0" eb="1">
      <t>ネン</t>
    </rPh>
    <phoneticPr fontId="2"/>
  </si>
  <si>
    <t>歳まで</t>
    <rPh sb="0" eb="1">
      <t>サイ</t>
    </rPh>
    <phoneticPr fontId="2"/>
  </si>
  <si>
    <t>維持費</t>
    <rPh sb="0" eb="2">
      <t>イジ</t>
    </rPh>
    <rPh sb="2" eb="3">
      <t>ヒ</t>
    </rPh>
    <phoneticPr fontId="2"/>
  </si>
  <si>
    <t>購入費</t>
    <rPh sb="0" eb="2">
      <t>コウニュウ</t>
    </rPh>
    <rPh sb="2" eb="3">
      <t>ヒ</t>
    </rPh>
    <phoneticPr fontId="2"/>
  </si>
  <si>
    <t>歳</t>
    <rPh sb="0" eb="1">
      <t>サイ</t>
    </rPh>
    <phoneticPr fontId="2"/>
  </si>
  <si>
    <t>その他</t>
    <rPh sb="2" eb="3">
      <t>タ</t>
    </rPh>
    <phoneticPr fontId="2"/>
  </si>
  <si>
    <t>年に</t>
    <rPh sb="0" eb="1">
      <t>ネン</t>
    </rPh>
    <phoneticPr fontId="2"/>
  </si>
  <si>
    <t>経常支出</t>
    <rPh sb="0" eb="2">
      <t>ケイジョウ</t>
    </rPh>
    <rPh sb="2" eb="4">
      <t>シシュツ</t>
    </rPh>
    <phoneticPr fontId="2"/>
  </si>
  <si>
    <t>一時支出</t>
    <rPh sb="0" eb="2">
      <t>イチジ</t>
    </rPh>
    <rPh sb="2" eb="4">
      <t>シシュツ</t>
    </rPh>
    <phoneticPr fontId="2"/>
  </si>
  <si>
    <r>
      <t>その他経常的な支出</t>
    </r>
    <r>
      <rPr>
        <sz val="8"/>
        <color indexed="8"/>
        <rFont val="HGｺﾞｼｯｸM"/>
        <family val="3"/>
        <charset val="128"/>
      </rPr>
      <t>（趣味など）</t>
    </r>
    <rPh sb="2" eb="3">
      <t>タ</t>
    </rPh>
    <rPh sb="3" eb="6">
      <t>ケイジョウテキ</t>
    </rPh>
    <rPh sb="7" eb="9">
      <t>シシュツ</t>
    </rPh>
    <rPh sb="10" eb="12">
      <t>シュミ</t>
    </rPh>
    <phoneticPr fontId="2"/>
  </si>
  <si>
    <r>
      <t>その他一時的な支出</t>
    </r>
    <r>
      <rPr>
        <sz val="8"/>
        <color indexed="8"/>
        <rFont val="HGｺﾞｼｯｸM"/>
        <family val="3"/>
        <charset val="128"/>
      </rPr>
      <t>（子供の結婚式援助、留学費など）</t>
    </r>
    <rPh sb="2" eb="3">
      <t>タ</t>
    </rPh>
    <rPh sb="3" eb="6">
      <t>イチジテキ</t>
    </rPh>
    <rPh sb="7" eb="9">
      <t>シシュツ</t>
    </rPh>
    <rPh sb="10" eb="12">
      <t>コドモ</t>
    </rPh>
    <rPh sb="13" eb="16">
      <t>ケッコンシキ</t>
    </rPh>
    <rPh sb="16" eb="18">
      <t>エンジョ</t>
    </rPh>
    <rPh sb="19" eb="21">
      <t>リュウガク</t>
    </rPh>
    <rPh sb="21" eb="22">
      <t>ヒ</t>
    </rPh>
    <phoneticPr fontId="2"/>
  </si>
  <si>
    <t>想定利回り</t>
    <rPh sb="0" eb="2">
      <t>ソウテイ</t>
    </rPh>
    <rPh sb="2" eb="4">
      <t>リマワ</t>
    </rPh>
    <phoneticPr fontId="2"/>
  </si>
  <si>
    <t>年間</t>
    <rPh sb="0" eb="2">
      <t>ネンカン</t>
    </rPh>
    <phoneticPr fontId="2"/>
  </si>
  <si>
    <t>表示のみ</t>
    <rPh sb="0" eb="2">
      <t>ヒョウジ</t>
    </rPh>
    <phoneticPr fontId="2"/>
  </si>
  <si>
    <t>全部の年</t>
    <rPh sb="0" eb="1">
      <t>ゼン</t>
    </rPh>
    <rPh sb="1" eb="2">
      <t>ブ</t>
    </rPh>
    <rPh sb="3" eb="4">
      <t>ネン</t>
    </rPh>
    <phoneticPr fontId="2"/>
  </si>
  <si>
    <t>金額</t>
    <rPh sb="0" eb="2">
      <t>キンガク</t>
    </rPh>
    <phoneticPr fontId="2"/>
  </si>
  <si>
    <t>普通預金→リタイア資金</t>
    <rPh sb="0" eb="2">
      <t>フツウ</t>
    </rPh>
    <rPh sb="2" eb="4">
      <t>ヨキン</t>
    </rPh>
    <rPh sb="9" eb="11">
      <t>シキン</t>
    </rPh>
    <phoneticPr fontId="2"/>
  </si>
  <si>
    <t>リタイア資金→普通預金</t>
    <rPh sb="4" eb="6">
      <t>シキン</t>
    </rPh>
    <rPh sb="7" eb="9">
      <t>フツウ</t>
    </rPh>
    <rPh sb="9" eb="11">
      <t>ヨキン</t>
    </rPh>
    <phoneticPr fontId="2"/>
  </si>
  <si>
    <t>普通預金→教育資金</t>
    <rPh sb="0" eb="2">
      <t>フツウ</t>
    </rPh>
    <rPh sb="2" eb="4">
      <t>ヨキン</t>
    </rPh>
    <rPh sb="5" eb="7">
      <t>キョウイク</t>
    </rPh>
    <rPh sb="7" eb="9">
      <t>シキン</t>
    </rPh>
    <phoneticPr fontId="2"/>
  </si>
  <si>
    <t>教育資金→普通預金</t>
    <rPh sb="0" eb="2">
      <t>キョウイク</t>
    </rPh>
    <rPh sb="2" eb="4">
      <t>シキン</t>
    </rPh>
    <rPh sb="5" eb="7">
      <t>フツウ</t>
    </rPh>
    <rPh sb="7" eb="9">
      <t>ヨキン</t>
    </rPh>
    <phoneticPr fontId="2"/>
  </si>
  <si>
    <t>「リタイア後の資金準備」や「教育資金準備」のために、普通預金よりも利回りの高い金融商品にて運用する場合に使用し、普通預金と切り分け、個別の運用利回りを設定できます。CF表の普通預金等見比べて、想定利回り含め、いろいろと調整してみてください。</t>
    <rPh sb="5" eb="6">
      <t>ゴ</t>
    </rPh>
    <rPh sb="7" eb="9">
      <t>シキン</t>
    </rPh>
    <rPh sb="9" eb="11">
      <t>ジュンビ</t>
    </rPh>
    <rPh sb="14" eb="16">
      <t>キョウイク</t>
    </rPh>
    <rPh sb="16" eb="18">
      <t>シキン</t>
    </rPh>
    <rPh sb="18" eb="20">
      <t>ジュンビ</t>
    </rPh>
    <rPh sb="26" eb="28">
      <t>フツウ</t>
    </rPh>
    <rPh sb="28" eb="30">
      <t>ヨキン</t>
    </rPh>
    <rPh sb="33" eb="35">
      <t>リマワ</t>
    </rPh>
    <rPh sb="37" eb="38">
      <t>タカ</t>
    </rPh>
    <rPh sb="39" eb="41">
      <t>キンユウ</t>
    </rPh>
    <rPh sb="41" eb="43">
      <t>ショウヒン</t>
    </rPh>
    <rPh sb="45" eb="47">
      <t>ウンヨウ</t>
    </rPh>
    <rPh sb="49" eb="51">
      <t>バアイ</t>
    </rPh>
    <rPh sb="52" eb="54">
      <t>シヨウ</t>
    </rPh>
    <rPh sb="56" eb="58">
      <t>フツウ</t>
    </rPh>
    <rPh sb="58" eb="60">
      <t>ヨキン</t>
    </rPh>
    <rPh sb="61" eb="62">
      <t>キ</t>
    </rPh>
    <rPh sb="63" eb="64">
      <t>ワ</t>
    </rPh>
    <rPh sb="66" eb="68">
      <t>コベツ</t>
    </rPh>
    <rPh sb="69" eb="71">
      <t>ウンヨウ</t>
    </rPh>
    <rPh sb="71" eb="73">
      <t>リマワ</t>
    </rPh>
    <rPh sb="75" eb="77">
      <t>セッテイ</t>
    </rPh>
    <rPh sb="84" eb="85">
      <t>ヒョウ</t>
    </rPh>
    <rPh sb="86" eb="88">
      <t>フツウ</t>
    </rPh>
    <rPh sb="88" eb="90">
      <t>ヨキン</t>
    </rPh>
    <rPh sb="90" eb="91">
      <t>トウ</t>
    </rPh>
    <rPh sb="91" eb="93">
      <t>ミクラ</t>
    </rPh>
    <rPh sb="96" eb="98">
      <t>ソウテイ</t>
    </rPh>
    <rPh sb="98" eb="100">
      <t>リマワ</t>
    </rPh>
    <rPh sb="101" eb="102">
      <t>フク</t>
    </rPh>
    <rPh sb="109" eb="111">
      <t>チョウセイ</t>
    </rPh>
    <phoneticPr fontId="2"/>
  </si>
  <si>
    <t>3-1.退職一時金・その他一時収入</t>
    <rPh sb="4" eb="6">
      <t>タイショク</t>
    </rPh>
    <rPh sb="6" eb="9">
      <t>イチジキン</t>
    </rPh>
    <rPh sb="12" eb="13">
      <t>タ</t>
    </rPh>
    <rPh sb="13" eb="15">
      <t>イチジ</t>
    </rPh>
    <rPh sb="15" eb="17">
      <t>シュウニュウ</t>
    </rPh>
    <phoneticPr fontId="2"/>
  </si>
  <si>
    <t>参考：文部科学省　「平成22年度国立大学の授業料・入学料及び検定料の調査結果について」</t>
    <rPh sb="0" eb="2">
      <t>サンコウ</t>
    </rPh>
    <rPh sb="3" eb="5">
      <t>モンブ</t>
    </rPh>
    <rPh sb="5" eb="8">
      <t>カガクショウ</t>
    </rPh>
    <rPh sb="10" eb="12">
      <t>ヘイセイ</t>
    </rPh>
    <rPh sb="14" eb="15">
      <t>ネン</t>
    </rPh>
    <rPh sb="15" eb="16">
      <t>ド</t>
    </rPh>
    <rPh sb="16" eb="18">
      <t>コクリツ</t>
    </rPh>
    <rPh sb="18" eb="20">
      <t>ダイガク</t>
    </rPh>
    <rPh sb="21" eb="24">
      <t>ジュギョウリョウ</t>
    </rPh>
    <rPh sb="25" eb="27">
      <t>ニュウガク</t>
    </rPh>
    <rPh sb="27" eb="28">
      <t>リョウ</t>
    </rPh>
    <rPh sb="28" eb="29">
      <t>オヨ</t>
    </rPh>
    <rPh sb="30" eb="32">
      <t>ケンテイ</t>
    </rPh>
    <rPh sb="32" eb="33">
      <t>リョウ</t>
    </rPh>
    <rPh sb="34" eb="36">
      <t>チョウサ</t>
    </rPh>
    <rPh sb="36" eb="38">
      <t>ケッカ</t>
    </rPh>
    <phoneticPr fontId="2"/>
  </si>
  <si>
    <t>※上記を参考に、5万円単位へ切り上げています。大学は入学料を含め通学年数にて平均しています。</t>
    <rPh sb="1" eb="3">
      <t>ジョウキ</t>
    </rPh>
    <rPh sb="4" eb="6">
      <t>サンコウ</t>
    </rPh>
    <rPh sb="9" eb="11">
      <t>マンエン</t>
    </rPh>
    <rPh sb="11" eb="13">
      <t>タンイ</t>
    </rPh>
    <rPh sb="14" eb="15">
      <t>キ</t>
    </rPh>
    <rPh sb="16" eb="17">
      <t>ア</t>
    </rPh>
    <rPh sb="23" eb="25">
      <t>ダイガク</t>
    </rPh>
    <rPh sb="26" eb="28">
      <t>ニュウガク</t>
    </rPh>
    <rPh sb="28" eb="29">
      <t>リョウ</t>
    </rPh>
    <rPh sb="30" eb="31">
      <t>フク</t>
    </rPh>
    <rPh sb="32" eb="34">
      <t>ツウガク</t>
    </rPh>
    <rPh sb="34" eb="36">
      <t>ネンスウ</t>
    </rPh>
    <rPh sb="38" eb="40">
      <t>ヘイキン</t>
    </rPh>
    <phoneticPr fontId="2"/>
  </si>
  <si>
    <t>※幼稚園～高校までは以下の費用も含んでいます。</t>
    <rPh sb="1" eb="4">
      <t>ヨウチエン</t>
    </rPh>
    <rPh sb="5" eb="7">
      <t>コウコウ</t>
    </rPh>
    <rPh sb="10" eb="12">
      <t>イカ</t>
    </rPh>
    <rPh sb="13" eb="15">
      <t>ヒヨウ</t>
    </rPh>
    <rPh sb="16" eb="17">
      <t>フク</t>
    </rPh>
    <phoneticPr fontId="2"/>
  </si>
  <si>
    <t>１．学校教育費（授業料・学校納付金・学用品・遠足費・通学関係費など）</t>
    <rPh sb="2" eb="4">
      <t>ガッコウ</t>
    </rPh>
    <rPh sb="4" eb="7">
      <t>キョウイクヒ</t>
    </rPh>
    <rPh sb="8" eb="11">
      <t>ジュギョウリョウ</t>
    </rPh>
    <rPh sb="12" eb="14">
      <t>ガッコウ</t>
    </rPh>
    <rPh sb="14" eb="17">
      <t>ノウフキン</t>
    </rPh>
    <rPh sb="18" eb="21">
      <t>ガクヨウヒン</t>
    </rPh>
    <rPh sb="22" eb="24">
      <t>エンソク</t>
    </rPh>
    <rPh sb="24" eb="25">
      <t>ヒ</t>
    </rPh>
    <rPh sb="26" eb="28">
      <t>ツウガク</t>
    </rPh>
    <rPh sb="28" eb="31">
      <t>カンケイヒ</t>
    </rPh>
    <phoneticPr fontId="2"/>
  </si>
  <si>
    <t>２．学校給食費</t>
    <rPh sb="2" eb="4">
      <t>ガッコウ</t>
    </rPh>
    <rPh sb="4" eb="6">
      <t>キュウショク</t>
    </rPh>
    <rPh sb="6" eb="7">
      <t>ヒ</t>
    </rPh>
    <phoneticPr fontId="2"/>
  </si>
  <si>
    <t>３．学校外活動費（習い事など）</t>
    <rPh sb="2" eb="4">
      <t>ガッコウ</t>
    </rPh>
    <rPh sb="4" eb="5">
      <t>ガイ</t>
    </rPh>
    <rPh sb="5" eb="7">
      <t>カツドウ</t>
    </rPh>
    <rPh sb="7" eb="8">
      <t>ヒ</t>
    </rPh>
    <rPh sb="9" eb="10">
      <t>ナラ</t>
    </rPh>
    <rPh sb="11" eb="12">
      <t>ゴト</t>
    </rPh>
    <phoneticPr fontId="2"/>
  </si>
  <si>
    <t>6年間</t>
    <rPh sb="1" eb="2">
      <t>ネン</t>
    </rPh>
    <rPh sb="2" eb="3">
      <t>カン</t>
    </rPh>
    <phoneticPr fontId="2"/>
  </si>
  <si>
    <t>2年間</t>
    <rPh sb="1" eb="2">
      <t>ネン</t>
    </rPh>
    <rPh sb="2" eb="3">
      <t>カン</t>
    </rPh>
    <phoneticPr fontId="2"/>
  </si>
  <si>
    <t>将来資金合計</t>
    <rPh sb="0" eb="2">
      <t>ショウライ</t>
    </rPh>
    <rPh sb="2" eb="4">
      <t>シキン</t>
    </rPh>
    <rPh sb="4" eb="6">
      <t>ゴウケイ</t>
    </rPh>
    <phoneticPr fontId="2"/>
  </si>
  <si>
    <t>入力可能</t>
    <rPh sb="0" eb="2">
      <t>ニュウリョク</t>
    </rPh>
    <rPh sb="2" eb="4">
      <t>カノウ</t>
    </rPh>
    <phoneticPr fontId="2"/>
  </si>
  <si>
    <t>０．基本</t>
    <rPh sb="2" eb="4">
      <t>キホン</t>
    </rPh>
    <phoneticPr fontId="2"/>
  </si>
  <si>
    <t>教育資金</t>
    <rPh sb="0" eb="2">
      <t>キョウイク</t>
    </rPh>
    <rPh sb="2" eb="4">
      <t>シキン</t>
    </rPh>
    <phoneticPr fontId="4"/>
  </si>
  <si>
    <t>リタイア資金</t>
    <rPh sb="4" eb="6">
      <t>シキン</t>
    </rPh>
    <phoneticPr fontId="4"/>
  </si>
  <si>
    <t>歳まで</t>
    <rPh sb="0" eb="1">
      <t>サイ</t>
    </rPh>
    <phoneticPr fontId="2"/>
  </si>
  <si>
    <t>参考：</t>
    <rPh sb="0" eb="2">
      <t>サンコウ</t>
    </rPh>
    <phoneticPr fontId="2"/>
  </si>
  <si>
    <t>家族１＝60歳</t>
    <rPh sb="0" eb="2">
      <t>カゾク</t>
    </rPh>
    <rPh sb="6" eb="7">
      <t>サイ</t>
    </rPh>
    <phoneticPr fontId="2"/>
  </si>
  <si>
    <t>年</t>
    <rPh sb="0" eb="1">
      <t>ネン</t>
    </rPh>
    <phoneticPr fontId="2"/>
  </si>
  <si>
    <t>家族１＝90歳</t>
    <rPh sb="0" eb="2">
      <t>カゾク</t>
    </rPh>
    <rPh sb="6" eb="7">
      <t>サイ</t>
    </rPh>
    <phoneticPr fontId="2"/>
  </si>
  <si>
    <t>金額</t>
    <rPh sb="0" eb="2">
      <t>キンガク</t>
    </rPh>
    <phoneticPr fontId="2"/>
  </si>
  <si>
    <t>+</t>
    <phoneticPr fontId="2"/>
  </si>
  <si>
    <t>+</t>
    <phoneticPr fontId="2"/>
  </si>
  <si>
    <t>(</t>
    <phoneticPr fontId="2"/>
  </si>
  <si>
    <t>=</t>
    <phoneticPr fontId="2"/>
  </si>
  <si>
    <t>)×</t>
    <phoneticPr fontId="2"/>
  </si>
  <si>
    <t>報酬比例</t>
    <rPh sb="0" eb="2">
      <t>ホウシュウ</t>
    </rPh>
    <rPh sb="2" eb="4">
      <t>ヒレイ</t>
    </rPh>
    <phoneticPr fontId="2"/>
  </si>
  <si>
    <t>家族１＝65歳</t>
    <rPh sb="0" eb="2">
      <t>カゾク</t>
    </rPh>
    <rPh sb="6" eb="7">
      <t>サイ</t>
    </rPh>
    <phoneticPr fontId="2"/>
  </si>
  <si>
    <t>家族１＝70歳</t>
    <rPh sb="0" eb="2">
      <t>カゾク</t>
    </rPh>
    <rPh sb="6" eb="7">
      <t>サイ</t>
    </rPh>
    <phoneticPr fontId="2"/>
  </si>
  <si>
    <t>家族１が、</t>
    <rPh sb="0" eb="2">
      <t>カゾク</t>
    </rPh>
    <phoneticPr fontId="2"/>
  </si>
  <si>
    <t>普通預金⇒</t>
    <rPh sb="0" eb="2">
      <t>フツウ</t>
    </rPh>
    <rPh sb="2" eb="4">
      <t>ヨキン</t>
    </rPh>
    <phoneticPr fontId="2"/>
  </si>
  <si>
    <t>へ</t>
    <phoneticPr fontId="2"/>
  </si>
  <si>
    <t>解約（満期）など取り崩し</t>
    <phoneticPr fontId="2"/>
  </si>
  <si>
    <t>入力はここまでです。お疲れさまでした。CF表のシートをご確認ください。</t>
    <rPh sb="0" eb="2">
      <t>ニュウリョク</t>
    </rPh>
    <rPh sb="11" eb="12">
      <t>ツカ</t>
    </rPh>
    <rPh sb="21" eb="22">
      <t>ヒョウ</t>
    </rPh>
    <rPh sb="28" eb="30">
      <t>カクニン</t>
    </rPh>
    <phoneticPr fontId="2"/>
  </si>
  <si>
    <t>妻</t>
    <rPh sb="0" eb="1">
      <t>ツマ</t>
    </rPh>
    <phoneticPr fontId="2"/>
  </si>
  <si>
    <t>夫</t>
    <rPh sb="0" eb="1">
      <t>オット</t>
    </rPh>
    <phoneticPr fontId="2"/>
  </si>
  <si>
    <t>子供２</t>
    <rPh sb="0" eb="2">
      <t>コドモ</t>
    </rPh>
    <phoneticPr fontId="2"/>
  </si>
  <si>
    <t>子供３</t>
    <rPh sb="0" eb="2">
      <t>コドモ</t>
    </rPh>
    <phoneticPr fontId="2"/>
  </si>
  <si>
    <t>５．目的別資産運用（将来資金）</t>
    <rPh sb="2" eb="4">
      <t>モクテキ</t>
    </rPh>
    <rPh sb="4" eb="5">
      <t>ベツ</t>
    </rPh>
    <rPh sb="5" eb="7">
      <t>シサン</t>
    </rPh>
    <rPh sb="7" eb="9">
      <t>ウンヨウ</t>
    </rPh>
    <rPh sb="10" eb="12">
      <t>ショウライ</t>
    </rPh>
    <rPh sb="12" eb="14">
      <t>シキン</t>
    </rPh>
    <phoneticPr fontId="2"/>
  </si>
  <si>
    <t>３．年金・退職金・その他一時収入</t>
    <rPh sb="2" eb="4">
      <t>ネンキン</t>
    </rPh>
    <rPh sb="5" eb="8">
      <t>タイショクキン</t>
    </rPh>
    <rPh sb="11" eb="12">
      <t>タ</t>
    </rPh>
    <rPh sb="12" eb="14">
      <t>イチジ</t>
    </rPh>
    <rPh sb="14" eb="16">
      <t>シュウニュウ</t>
    </rPh>
    <phoneticPr fontId="2"/>
  </si>
  <si>
    <t>借入開始年</t>
    <rPh sb="0" eb="2">
      <t>カリイレ</t>
    </rPh>
    <rPh sb="2" eb="4">
      <t>カイシ</t>
    </rPh>
    <rPh sb="4" eb="5">
      <t>ネン</t>
    </rPh>
    <phoneticPr fontId="2"/>
  </si>
  <si>
    <t>年</t>
    <rPh sb="0" eb="1">
      <t>ネン</t>
    </rPh>
    <phoneticPr fontId="2"/>
  </si>
  <si>
    <t>万円</t>
    <rPh sb="0" eb="2">
      <t>マンエン</t>
    </rPh>
    <phoneticPr fontId="2"/>
  </si>
  <si>
    <t>年～</t>
    <rPh sb="0" eb="1">
      <t>ネン</t>
    </rPh>
    <phoneticPr fontId="2"/>
  </si>
  <si>
    <t>注１）出力されるＣＦ表ははあくまでも目安です。その正確性・完全性を保証するものではありません。</t>
    <rPh sb="0" eb="1">
      <t>チュウ</t>
    </rPh>
    <rPh sb="3" eb="5">
      <t>シュツリョク</t>
    </rPh>
    <rPh sb="10" eb="11">
      <t>ヒョウ</t>
    </rPh>
    <phoneticPr fontId="2"/>
  </si>
  <si>
    <t>注２）本ツールは、特定のサービス、金融商品等の勧誘を目的とするものではありません。</t>
    <rPh sb="0" eb="1">
      <t>チュウ</t>
    </rPh>
    <phoneticPr fontId="2"/>
  </si>
  <si>
    <t>注３）本ツール及び掲載された情報を利用することで生じるいかなる責務（直接的、間接的を問わず）も負うものではありません。</t>
    <rPh sb="0" eb="1">
      <t>チュウ</t>
    </rPh>
    <phoneticPr fontId="2"/>
  </si>
  <si>
    <t>注４）無断で本ツールを商用利用すること、及び二次配布することは認められていません。</t>
    <rPh sb="0" eb="1">
      <t>チュウ</t>
    </rPh>
    <rPh sb="3" eb="5">
      <t>ムダン</t>
    </rPh>
    <rPh sb="6" eb="7">
      <t>ホン</t>
    </rPh>
    <rPh sb="11" eb="13">
      <t>ショウヨウ</t>
    </rPh>
    <rPh sb="13" eb="15">
      <t>リヨウ</t>
    </rPh>
    <rPh sb="20" eb="21">
      <t>オヨ</t>
    </rPh>
    <rPh sb="22" eb="24">
      <t>ニジ</t>
    </rPh>
    <rPh sb="24" eb="26">
      <t>ハイフ</t>
    </rPh>
    <rPh sb="31" eb="32">
      <t>ミト</t>
    </rPh>
    <phoneticPr fontId="2"/>
  </si>
  <si>
    <t>【参考】子供の年間教育費平均</t>
    <rPh sb="1" eb="3">
      <t>サンコウ</t>
    </rPh>
    <rPh sb="4" eb="6">
      <t>コドモ</t>
    </rPh>
    <rPh sb="7" eb="9">
      <t>ネンカン</t>
    </rPh>
    <rPh sb="9" eb="12">
      <t>キョウイクヒ</t>
    </rPh>
    <rPh sb="12" eb="14">
      <t>ヘイキン</t>
    </rPh>
    <phoneticPr fontId="2"/>
  </si>
  <si>
    <t>普通預金等</t>
    <rPh sb="0" eb="2">
      <t>フツウ</t>
    </rPh>
    <rPh sb="2" eb="4">
      <t>ヨキン</t>
    </rPh>
    <rPh sb="4" eb="5">
      <t>ナド</t>
    </rPh>
    <phoneticPr fontId="4"/>
  </si>
  <si>
    <t>(前年末の金融資産)</t>
    <rPh sb="1" eb="3">
      <t>ゼンネン</t>
    </rPh>
    <rPh sb="3" eb="4">
      <t>マツ</t>
    </rPh>
    <rPh sb="5" eb="7">
      <t>キンユウ</t>
    </rPh>
    <rPh sb="7" eb="9">
      <t>シサン</t>
    </rPh>
    <phoneticPr fontId="2"/>
  </si>
  <si>
    <t>ライフプラン表作成のための「入力シート」</t>
    <rPh sb="6" eb="7">
      <t>ヒョウ</t>
    </rPh>
    <rPh sb="7" eb="9">
      <t>サクセイ</t>
    </rPh>
    <rPh sb="14" eb="16">
      <t>ニュウリョク</t>
    </rPh>
    <phoneticPr fontId="2"/>
  </si>
  <si>
    <t>　ライフプラン表（ＣＦ表）作成のために、以下ご入力ください。必須入力欄のみでもライフプラン表は作成できますが、必要に応じて入力可能欄にも数字を入れてください。より精緻な表ができます。
　また、コメント付きのセルもありますので、ご参考になさってください。</t>
    <rPh sb="11" eb="12">
      <t>ヒョウ</t>
    </rPh>
    <rPh sb="100" eb="101">
      <t>ツ</t>
    </rPh>
    <rPh sb="114" eb="116">
      <t>サンコウ</t>
    </rPh>
    <phoneticPr fontId="2"/>
  </si>
  <si>
    <t>3月</t>
  </si>
  <si>
    <t>4月</t>
  </si>
  <si>
    <t>5月</t>
  </si>
  <si>
    <t>6月</t>
  </si>
  <si>
    <t>7月</t>
  </si>
  <si>
    <t>8月</t>
  </si>
  <si>
    <t>9月</t>
  </si>
  <si>
    <t>10月</t>
  </si>
  <si>
    <t>11月</t>
  </si>
  <si>
    <t>12月</t>
  </si>
  <si>
    <t>新聞</t>
    <rPh sb="0" eb="2">
      <t>シンブン</t>
    </rPh>
    <phoneticPr fontId="2"/>
  </si>
  <si>
    <t>3-3.個人年金・保険など</t>
    <rPh sb="4" eb="6">
      <t>コジン</t>
    </rPh>
    <rPh sb="6" eb="8">
      <t>ネンキン</t>
    </rPh>
    <rPh sb="9" eb="11">
      <t>ホケン</t>
    </rPh>
    <phoneticPr fontId="2"/>
  </si>
  <si>
    <t>１．支出項目</t>
    <rPh sb="2" eb="4">
      <t>シシュツ</t>
    </rPh>
    <rPh sb="4" eb="6">
      <t>コウモク</t>
    </rPh>
    <phoneticPr fontId="2"/>
  </si>
  <si>
    <t>（決済手段）</t>
    <rPh sb="1" eb="3">
      <t>ケッサイ</t>
    </rPh>
    <rPh sb="3" eb="5">
      <t>シュダン</t>
    </rPh>
    <phoneticPr fontId="2"/>
  </si>
  <si>
    <t>（引落日等）</t>
    <rPh sb="1" eb="3">
      <t>ヒキオトシ</t>
    </rPh>
    <rPh sb="3" eb="4">
      <t>ビ</t>
    </rPh>
    <rPh sb="4" eb="5">
      <t>ナド</t>
    </rPh>
    <phoneticPr fontId="2"/>
  </si>
  <si>
    <t>1月</t>
    <rPh sb="1" eb="2">
      <t>ガツ</t>
    </rPh>
    <phoneticPr fontId="2"/>
  </si>
  <si>
    <t>2月</t>
    <rPh sb="1" eb="2">
      <t>ガツ</t>
    </rPh>
    <phoneticPr fontId="2"/>
  </si>
  <si>
    <t>合計</t>
    <rPh sb="0" eb="2">
      <t>ゴウケイ</t>
    </rPh>
    <phoneticPr fontId="2"/>
  </si>
  <si>
    <t>食費・日用品等</t>
    <rPh sb="0" eb="2">
      <t>ショクヒ</t>
    </rPh>
    <rPh sb="3" eb="5">
      <t>ニチヨウ</t>
    </rPh>
    <rPh sb="5" eb="6">
      <t>ヒン</t>
    </rPh>
    <rPh sb="6" eb="7">
      <t>ナド</t>
    </rPh>
    <phoneticPr fontId="2"/>
  </si>
  <si>
    <t>現金</t>
    <rPh sb="0" eb="2">
      <t>ゲンキン</t>
    </rPh>
    <phoneticPr fontId="2"/>
  </si>
  <si>
    <t>夫こづかい</t>
    <rPh sb="0" eb="1">
      <t>オット</t>
    </rPh>
    <phoneticPr fontId="2"/>
  </si>
  <si>
    <t>カード</t>
  </si>
  <si>
    <t>家具家電</t>
    <rPh sb="0" eb="2">
      <t>カグ</t>
    </rPh>
    <rPh sb="2" eb="4">
      <t>カデン</t>
    </rPh>
    <phoneticPr fontId="2"/>
  </si>
  <si>
    <t>娯楽レジャー</t>
    <rPh sb="0" eb="2">
      <t>ゴラク</t>
    </rPh>
    <phoneticPr fontId="2"/>
  </si>
  <si>
    <t>被服費</t>
    <rPh sb="0" eb="2">
      <t>ヒフク</t>
    </rPh>
    <rPh sb="2" eb="3">
      <t>ヒ</t>
    </rPh>
    <phoneticPr fontId="2"/>
  </si>
  <si>
    <t>習い事</t>
    <rPh sb="0" eb="1">
      <t>ナラ</t>
    </rPh>
    <rPh sb="2" eb="3">
      <t>ゴト</t>
    </rPh>
    <phoneticPr fontId="2"/>
  </si>
  <si>
    <t>通信・携帯</t>
    <rPh sb="0" eb="2">
      <t>ツウシン</t>
    </rPh>
    <rPh sb="3" eb="5">
      <t>ケイタイ</t>
    </rPh>
    <phoneticPr fontId="2"/>
  </si>
  <si>
    <t>ガス</t>
    <phoneticPr fontId="2"/>
  </si>
  <si>
    <t>電気</t>
    <rPh sb="0" eb="2">
      <t>デンキ</t>
    </rPh>
    <phoneticPr fontId="2"/>
  </si>
  <si>
    <t>ガソリン</t>
    <phoneticPr fontId="2"/>
  </si>
  <si>
    <t>車関連</t>
    <rPh sb="0" eb="1">
      <t>クルマ</t>
    </rPh>
    <rPh sb="1" eb="3">
      <t>カンレン</t>
    </rPh>
    <phoneticPr fontId="2"/>
  </si>
  <si>
    <t>通勤定期</t>
    <rPh sb="0" eb="2">
      <t>ツウキン</t>
    </rPh>
    <rPh sb="2" eb="4">
      <t>テイキ</t>
    </rPh>
    <phoneticPr fontId="2"/>
  </si>
  <si>
    <t>保険１</t>
    <rPh sb="0" eb="2">
      <t>ホケン</t>
    </rPh>
    <phoneticPr fontId="2"/>
  </si>
  <si>
    <t>住宅ローン</t>
    <rPh sb="0" eb="2">
      <t>ジュウタク</t>
    </rPh>
    <phoneticPr fontId="2"/>
  </si>
  <si>
    <t>口振(XX銀行)</t>
    <rPh sb="0" eb="2">
      <t>コウフリ</t>
    </rPh>
    <rPh sb="5" eb="7">
      <t>ギンコウ</t>
    </rPh>
    <phoneticPr fontId="2"/>
  </si>
  <si>
    <t>26日</t>
    <rPh sb="2" eb="3">
      <t>ニチ</t>
    </rPh>
    <phoneticPr fontId="2"/>
  </si>
  <si>
    <t>管理修繕等</t>
    <rPh sb="0" eb="2">
      <t>カンリ</t>
    </rPh>
    <rPh sb="2" eb="4">
      <t>シュウゼン</t>
    </rPh>
    <rPh sb="4" eb="5">
      <t>トウ</t>
    </rPh>
    <phoneticPr fontId="2"/>
  </si>
  <si>
    <t>口振(YY銀行)</t>
    <rPh sb="0" eb="2">
      <t>コウフリ</t>
    </rPh>
    <rPh sb="5" eb="7">
      <t>ギンコウ</t>
    </rPh>
    <phoneticPr fontId="2"/>
  </si>
  <si>
    <t>26日</t>
  </si>
  <si>
    <t>固定資産税</t>
    <rPh sb="0" eb="2">
      <t>コテイ</t>
    </rPh>
    <rPh sb="2" eb="4">
      <t>シサン</t>
    </rPh>
    <rPh sb="4" eb="5">
      <t>ゼイ</t>
    </rPh>
    <phoneticPr fontId="2"/>
  </si>
  <si>
    <t>口振(AA銀行)</t>
    <rPh sb="0" eb="2">
      <t>コウフリ</t>
    </rPh>
    <rPh sb="5" eb="7">
      <t>ギンコウ</t>
    </rPh>
    <phoneticPr fontId="2"/>
  </si>
  <si>
    <t>2.4.7.12末</t>
    <phoneticPr fontId="2"/>
  </si>
  <si>
    <t>5日</t>
    <rPh sb="1" eb="2">
      <t>ニチ</t>
    </rPh>
    <phoneticPr fontId="2"/>
  </si>
  <si>
    <t>保険２</t>
    <rPh sb="0" eb="2">
      <t>ホケン</t>
    </rPh>
    <phoneticPr fontId="2"/>
  </si>
  <si>
    <t>27日</t>
    <rPh sb="2" eb="3">
      <t>ニチ</t>
    </rPh>
    <phoneticPr fontId="2"/>
  </si>
  <si>
    <t>保険３</t>
    <rPh sb="0" eb="2">
      <t>ホケン</t>
    </rPh>
    <phoneticPr fontId="2"/>
  </si>
  <si>
    <t>上下水道</t>
    <rPh sb="0" eb="2">
      <t>ジョウゲ</t>
    </rPh>
    <rPh sb="2" eb="4">
      <t>スイドウ</t>
    </rPh>
    <phoneticPr fontId="2"/>
  </si>
  <si>
    <t>月末</t>
    <rPh sb="0" eb="2">
      <t>ゲツマツ</t>
    </rPh>
    <phoneticPr fontId="2"/>
  </si>
  <si>
    <t>医療費</t>
    <rPh sb="0" eb="3">
      <t>イリョウヒ</t>
    </rPh>
    <phoneticPr fontId="2"/>
  </si>
  <si>
    <t>２．決済手段</t>
    <rPh sb="2" eb="4">
      <t>ケッサイ</t>
    </rPh>
    <rPh sb="4" eb="6">
      <t>シュダン</t>
    </rPh>
    <phoneticPr fontId="2"/>
  </si>
  <si>
    <t>カード</t>
    <phoneticPr fontId="2"/>
  </si>
  <si>
    <t>口振(ZZ銀行)</t>
    <rPh sb="0" eb="2">
      <t>コウフリ</t>
    </rPh>
    <rPh sb="5" eb="7">
      <t>ギンコウ</t>
    </rPh>
    <phoneticPr fontId="2"/>
  </si>
  <si>
    <t>３．区分</t>
    <rPh sb="2" eb="4">
      <t>クブン</t>
    </rPh>
    <phoneticPr fontId="2"/>
  </si>
  <si>
    <t>基本生活費</t>
    <rPh sb="0" eb="2">
      <t>キホン</t>
    </rPh>
    <rPh sb="2" eb="5">
      <t>セイカツヒ</t>
    </rPh>
    <phoneticPr fontId="2"/>
  </si>
  <si>
    <t>教育費</t>
    <rPh sb="0" eb="3">
      <t>キョウイクヒ</t>
    </rPh>
    <phoneticPr fontId="2"/>
  </si>
  <si>
    <t>保険</t>
    <rPh sb="0" eb="2">
      <t>ホケン</t>
    </rPh>
    <phoneticPr fontId="2"/>
  </si>
  <si>
    <t>４．手取収入</t>
    <phoneticPr fontId="2"/>
  </si>
  <si>
    <t>給与手取り</t>
    <rPh sb="0" eb="2">
      <t>キュウヨ</t>
    </rPh>
    <rPh sb="2" eb="4">
      <t>テド</t>
    </rPh>
    <phoneticPr fontId="2"/>
  </si>
  <si>
    <t>ボーナス手取り</t>
    <rPh sb="4" eb="6">
      <t>テド</t>
    </rPh>
    <phoneticPr fontId="2"/>
  </si>
  <si>
    <t>児童手当</t>
    <rPh sb="0" eb="2">
      <t>ジドウ</t>
    </rPh>
    <rPh sb="2" eb="4">
      <t>テアテ</t>
    </rPh>
    <phoneticPr fontId="2"/>
  </si>
  <si>
    <t>他</t>
    <rPh sb="0" eb="1">
      <t>ホカ</t>
    </rPh>
    <phoneticPr fontId="2"/>
  </si>
  <si>
    <t>収入計</t>
    <rPh sb="0" eb="2">
      <t>シュウニュウ</t>
    </rPh>
    <rPh sb="2" eb="3">
      <t>ケイ</t>
    </rPh>
    <phoneticPr fontId="2"/>
  </si>
  <si>
    <t>定期代</t>
    <rPh sb="0" eb="2">
      <t>テイキ</t>
    </rPh>
    <rPh sb="2" eb="3">
      <t>ダイ</t>
    </rPh>
    <phoneticPr fontId="2"/>
  </si>
  <si>
    <t>所得税還付</t>
    <rPh sb="0" eb="3">
      <t>ショトクゼイ</t>
    </rPh>
    <rPh sb="3" eb="5">
      <t>カンプ</t>
    </rPh>
    <phoneticPr fontId="2"/>
  </si>
  <si>
    <t>５．収支／残高</t>
    <rPh sb="2" eb="4">
      <t>シュウシ</t>
    </rPh>
    <rPh sb="5" eb="7">
      <t>ザンダカ</t>
    </rPh>
    <phoneticPr fontId="2"/>
  </si>
  <si>
    <t>収支合計</t>
    <rPh sb="0" eb="2">
      <t>シュウシ</t>
    </rPh>
    <rPh sb="2" eb="4">
      <t>ゴウケイ</t>
    </rPh>
    <phoneticPr fontId="2"/>
  </si>
  <si>
    <t>収支</t>
    <rPh sb="0" eb="2">
      <t>シュウシ</t>
    </rPh>
    <phoneticPr fontId="2"/>
  </si>
  <si>
    <t>残高</t>
    <rPh sb="0" eb="2">
      <t>ザンダカ</t>
    </rPh>
    <phoneticPr fontId="2"/>
  </si>
  <si>
    <t>-</t>
    <phoneticPr fontId="2"/>
  </si>
  <si>
    <t>６．口座残高</t>
    <rPh sb="2" eb="4">
      <t>コウザ</t>
    </rPh>
    <rPh sb="4" eb="6">
      <t>ザンダカ</t>
    </rPh>
    <phoneticPr fontId="2"/>
  </si>
  <si>
    <t>前年末</t>
    <rPh sb="0" eb="2">
      <t>ゼンネン</t>
    </rPh>
    <rPh sb="2" eb="3">
      <t>マツ</t>
    </rPh>
    <phoneticPr fontId="2"/>
  </si>
  <si>
    <t>XX銀行</t>
    <rPh sb="2" eb="4">
      <t>ギンコウ</t>
    </rPh>
    <phoneticPr fontId="2"/>
  </si>
  <si>
    <t>AA銀行</t>
    <rPh sb="2" eb="4">
      <t>ギンコウ</t>
    </rPh>
    <phoneticPr fontId="2"/>
  </si>
  <si>
    <t>ZZ銀行</t>
    <rPh sb="2" eb="4">
      <t>ギンコウ</t>
    </rPh>
    <phoneticPr fontId="2"/>
  </si>
  <si>
    <t>BB銀行</t>
    <rPh sb="2" eb="4">
      <t>ギンコウ</t>
    </rPh>
    <phoneticPr fontId="2"/>
  </si>
  <si>
    <t>401k</t>
    <phoneticPr fontId="2"/>
  </si>
  <si>
    <t>記録と残高の差額（０になること→）</t>
    <rPh sb="0" eb="2">
      <t>キロク</t>
    </rPh>
    <rPh sb="3" eb="5">
      <t>ザンダカ</t>
    </rPh>
    <rPh sb="6" eb="8">
      <t>サガク</t>
    </rPh>
    <phoneticPr fontId="2"/>
  </si>
  <si>
    <t>７．途中残高確認</t>
    <rPh sb="2" eb="4">
      <t>トチュウ</t>
    </rPh>
    <rPh sb="4" eb="6">
      <t>ザンダカ</t>
    </rPh>
    <rPh sb="6" eb="8">
      <t>カクニン</t>
    </rPh>
    <phoneticPr fontId="2"/>
  </si>
  <si>
    <t>時点</t>
    <rPh sb="0" eb="2">
      <t>ジテン</t>
    </rPh>
    <phoneticPr fontId="2"/>
  </si>
  <si>
    <t>[メモ]</t>
    <phoneticPr fontId="2"/>
  </si>
  <si>
    <t>401k</t>
    <phoneticPr fontId="2"/>
  </si>
  <si>
    <t>【前年末】</t>
    <rPh sb="1" eb="3">
      <t>ゼンネン</t>
    </rPh>
    <rPh sb="3" eb="4">
      <t>マツ</t>
    </rPh>
    <phoneticPr fontId="2"/>
  </si>
  <si>
    <t>保険契約一覧表</t>
    <rPh sb="0" eb="2">
      <t>ホケン</t>
    </rPh>
    <rPh sb="2" eb="4">
      <t>ケイヤク</t>
    </rPh>
    <rPh sb="4" eb="6">
      <t>イチラン</t>
    </rPh>
    <rPh sb="6" eb="7">
      <t>ヒョウ</t>
    </rPh>
    <phoneticPr fontId="17"/>
  </si>
  <si>
    <t>被保険者＝</t>
    <rPh sb="0" eb="4">
      <t>ヒホケンシャ</t>
    </rPh>
    <phoneticPr fontId="17"/>
  </si>
  <si>
    <t>夫</t>
    <rPh sb="0" eb="1">
      <t>オット</t>
    </rPh>
    <phoneticPr fontId="17"/>
  </si>
  <si>
    <t>①</t>
    <phoneticPr fontId="17"/>
  </si>
  <si>
    <t>②</t>
    <phoneticPr fontId="17"/>
  </si>
  <si>
    <t>③</t>
    <phoneticPr fontId="17"/>
  </si>
  <si>
    <t>④</t>
    <phoneticPr fontId="17"/>
  </si>
  <si>
    <t>⑤</t>
    <phoneticPr fontId="17"/>
  </si>
  <si>
    <t>⑥</t>
    <phoneticPr fontId="17"/>
  </si>
  <si>
    <t>⑦</t>
    <phoneticPr fontId="17"/>
  </si>
  <si>
    <t>⑧</t>
    <phoneticPr fontId="17"/>
  </si>
  <si>
    <t>契約者</t>
    <rPh sb="0" eb="2">
      <t>ケイヤク</t>
    </rPh>
    <rPh sb="2" eb="3">
      <t>シャ</t>
    </rPh>
    <phoneticPr fontId="17"/>
  </si>
  <si>
    <t>受取人</t>
    <rPh sb="0" eb="2">
      <t>ウケトリ</t>
    </rPh>
    <rPh sb="2" eb="3">
      <t>ニン</t>
    </rPh>
    <phoneticPr fontId="17"/>
  </si>
  <si>
    <t>妻</t>
    <rPh sb="0" eb="1">
      <t>ツマ</t>
    </rPh>
    <phoneticPr fontId="17"/>
  </si>
  <si>
    <t>保険種類</t>
    <rPh sb="0" eb="2">
      <t>ホケン</t>
    </rPh>
    <rPh sb="2" eb="4">
      <t>シュルイ</t>
    </rPh>
    <phoneticPr fontId="17"/>
  </si>
  <si>
    <t>商品名</t>
    <rPh sb="0" eb="3">
      <t>ショウヒンメイ</t>
    </rPh>
    <phoneticPr fontId="17"/>
  </si>
  <si>
    <t>保険会社</t>
    <rPh sb="0" eb="2">
      <t>ホケン</t>
    </rPh>
    <rPh sb="2" eb="4">
      <t>カイシャ</t>
    </rPh>
    <phoneticPr fontId="17"/>
  </si>
  <si>
    <t>保険期間</t>
    <rPh sb="0" eb="2">
      <t>ホケン</t>
    </rPh>
    <rPh sb="2" eb="4">
      <t>キカン</t>
    </rPh>
    <phoneticPr fontId="17"/>
  </si>
  <si>
    <t>生命
保険</t>
    <rPh sb="0" eb="2">
      <t>セイメイ</t>
    </rPh>
    <rPh sb="3" eb="5">
      <t>ホケン</t>
    </rPh>
    <phoneticPr fontId="17"/>
  </si>
  <si>
    <t>死亡保険金額（一時金）</t>
    <rPh sb="0" eb="2">
      <t>シボウ</t>
    </rPh>
    <rPh sb="2" eb="4">
      <t>ホケン</t>
    </rPh>
    <rPh sb="4" eb="6">
      <t>キンガク</t>
    </rPh>
    <rPh sb="7" eb="10">
      <t>イチジキン</t>
    </rPh>
    <phoneticPr fontId="17"/>
  </si>
  <si>
    <t>死亡保険金額（年金）</t>
    <rPh sb="0" eb="2">
      <t>シボウ</t>
    </rPh>
    <rPh sb="2" eb="4">
      <t>ホケン</t>
    </rPh>
    <rPh sb="4" eb="6">
      <t>キンガク</t>
    </rPh>
    <rPh sb="7" eb="9">
      <t>ネンキン</t>
    </rPh>
    <phoneticPr fontId="17"/>
  </si>
  <si>
    <t>入院日額</t>
    <rPh sb="0" eb="2">
      <t>ニュウイン</t>
    </rPh>
    <rPh sb="2" eb="4">
      <t>ニチガク</t>
    </rPh>
    <phoneticPr fontId="17"/>
  </si>
  <si>
    <t>入院を伴う通院日額</t>
    <rPh sb="0" eb="2">
      <t>ニュウイン</t>
    </rPh>
    <rPh sb="3" eb="4">
      <t>トモナ</t>
    </rPh>
    <rPh sb="5" eb="7">
      <t>ツウイン</t>
    </rPh>
    <rPh sb="7" eb="9">
      <t>ニチガク</t>
    </rPh>
    <phoneticPr fontId="17"/>
  </si>
  <si>
    <t>就業
不能</t>
    <rPh sb="0" eb="2">
      <t>シュウギョウ</t>
    </rPh>
    <rPh sb="3" eb="5">
      <t>フノウ</t>
    </rPh>
    <phoneticPr fontId="17"/>
  </si>
  <si>
    <t>所得補償</t>
    <rPh sb="0" eb="2">
      <t>ショトク</t>
    </rPh>
    <rPh sb="2" eb="4">
      <t>ホショウ</t>
    </rPh>
    <phoneticPr fontId="17"/>
  </si>
  <si>
    <t>がん</t>
    <phoneticPr fontId="17"/>
  </si>
  <si>
    <t>がん診断</t>
    <rPh sb="2" eb="4">
      <t>シンダン</t>
    </rPh>
    <phoneticPr fontId="17"/>
  </si>
  <si>
    <t>がん入院日額</t>
    <rPh sb="2" eb="4">
      <t>ニュウイン</t>
    </rPh>
    <rPh sb="4" eb="6">
      <t>ニチガク</t>
    </rPh>
    <phoneticPr fontId="17"/>
  </si>
  <si>
    <t>がん通院日額</t>
    <rPh sb="2" eb="4">
      <t>ツウイン</t>
    </rPh>
    <rPh sb="4" eb="6">
      <t>ニチガク</t>
    </rPh>
    <phoneticPr fontId="17"/>
  </si>
  <si>
    <t>がん先進医療</t>
    <rPh sb="2" eb="4">
      <t>センシン</t>
    </rPh>
    <rPh sb="4" eb="6">
      <t>イリョウ</t>
    </rPh>
    <phoneticPr fontId="17"/>
  </si>
  <si>
    <t>傷害
保険</t>
    <rPh sb="0" eb="2">
      <t>ショウガイ</t>
    </rPh>
    <rPh sb="3" eb="5">
      <t>ホケン</t>
    </rPh>
    <phoneticPr fontId="17"/>
  </si>
  <si>
    <t>死亡保険金額</t>
    <rPh sb="0" eb="2">
      <t>シボウ</t>
    </rPh>
    <rPh sb="2" eb="4">
      <t>ホケン</t>
    </rPh>
    <rPh sb="4" eb="6">
      <t>キンガク</t>
    </rPh>
    <phoneticPr fontId="17"/>
  </si>
  <si>
    <t>通院日額</t>
    <rPh sb="0" eb="2">
      <t>ツウイン</t>
    </rPh>
    <rPh sb="2" eb="4">
      <t>ニチガク</t>
    </rPh>
    <phoneticPr fontId="17"/>
  </si>
  <si>
    <t>保険料払い方</t>
    <rPh sb="0" eb="2">
      <t>ホケン</t>
    </rPh>
    <rPh sb="2" eb="3">
      <t>リョウ</t>
    </rPh>
    <rPh sb="3" eb="4">
      <t>ハラ</t>
    </rPh>
    <rPh sb="5" eb="6">
      <t>カタ</t>
    </rPh>
    <phoneticPr fontId="17"/>
  </si>
  <si>
    <t>保険料払込期間</t>
    <rPh sb="0" eb="2">
      <t>ホケン</t>
    </rPh>
    <rPh sb="2" eb="3">
      <t>リョウ</t>
    </rPh>
    <rPh sb="3" eb="5">
      <t>ハライコミ</t>
    </rPh>
    <rPh sb="5" eb="7">
      <t>キカン</t>
    </rPh>
    <phoneticPr fontId="17"/>
  </si>
  <si>
    <t>年間保険料</t>
    <rPh sb="0" eb="2">
      <t>ネンカン</t>
    </rPh>
    <rPh sb="2" eb="4">
      <t>ホケン</t>
    </rPh>
    <rPh sb="4" eb="5">
      <t>リョウ</t>
    </rPh>
    <phoneticPr fontId="17"/>
  </si>
  <si>
    <t>証券番号</t>
    <rPh sb="0" eb="2">
      <t>ショウケン</t>
    </rPh>
    <rPh sb="2" eb="4">
      <t>バンゴウ</t>
    </rPh>
    <phoneticPr fontId="17"/>
  </si>
  <si>
    <t>問合窓口</t>
    <rPh sb="0" eb="2">
      <t>トイアワ</t>
    </rPh>
    <rPh sb="2" eb="4">
      <t>マドグチ</t>
    </rPh>
    <phoneticPr fontId="17"/>
  </si>
  <si>
    <t>備考</t>
    <rPh sb="0" eb="2">
      <t>ビコウ</t>
    </rPh>
    <phoneticPr fontId="17"/>
  </si>
  <si>
    <t>合計保険料</t>
    <rPh sb="0" eb="2">
      <t>ゴウケイ</t>
    </rPh>
    <rPh sb="2" eb="4">
      <t>ホケン</t>
    </rPh>
    <rPh sb="4" eb="5">
      <t>リョウ</t>
    </rPh>
    <phoneticPr fontId="17"/>
  </si>
  <si>
    <t>保育園0～3歳</t>
    <rPh sb="0" eb="3">
      <t>ホイクエン</t>
    </rPh>
    <rPh sb="6" eb="7">
      <t>サイ</t>
    </rPh>
    <phoneticPr fontId="2"/>
  </si>
  <si>
    <t>保育園4～6歳</t>
    <rPh sb="0" eb="3">
      <t>ホイクエン</t>
    </rPh>
    <rPh sb="6" eb="7">
      <t>サイ</t>
    </rPh>
    <phoneticPr fontId="2"/>
  </si>
  <si>
    <t>幼稚園（私）</t>
    <rPh sb="0" eb="3">
      <t>ヨウチエン</t>
    </rPh>
    <rPh sb="4" eb="5">
      <t>ワタシ</t>
    </rPh>
    <phoneticPr fontId="2"/>
  </si>
  <si>
    <t>幼稚園（公）</t>
    <rPh sb="0" eb="3">
      <t>ヨウチエン</t>
    </rPh>
    <rPh sb="4" eb="5">
      <t>コウ</t>
    </rPh>
    <phoneticPr fontId="2"/>
  </si>
  <si>
    <t>小学校（公）</t>
    <rPh sb="0" eb="3">
      <t>ショウガッコウ</t>
    </rPh>
    <rPh sb="4" eb="5">
      <t>コウ</t>
    </rPh>
    <phoneticPr fontId="2"/>
  </si>
  <si>
    <t>小学校（私）</t>
    <rPh sb="0" eb="3">
      <t>ショウガッコウ</t>
    </rPh>
    <rPh sb="4" eb="5">
      <t>ワタシ</t>
    </rPh>
    <phoneticPr fontId="2"/>
  </si>
  <si>
    <t>中学校（公）</t>
    <rPh sb="0" eb="3">
      <t>チュウガッコウ</t>
    </rPh>
    <rPh sb="4" eb="5">
      <t>コウ</t>
    </rPh>
    <phoneticPr fontId="2"/>
  </si>
  <si>
    <t>中学校（私）</t>
    <rPh sb="0" eb="3">
      <t>チュウガッコウ</t>
    </rPh>
    <rPh sb="4" eb="5">
      <t>ワタシ</t>
    </rPh>
    <phoneticPr fontId="2"/>
  </si>
  <si>
    <t>高校（公）</t>
    <rPh sb="0" eb="2">
      <t>コウコウ</t>
    </rPh>
    <rPh sb="3" eb="4">
      <t>コウ</t>
    </rPh>
    <phoneticPr fontId="2"/>
  </si>
  <si>
    <t>高校（私）</t>
    <rPh sb="0" eb="2">
      <t>コウコウ</t>
    </rPh>
    <rPh sb="3" eb="4">
      <t>ワタシ</t>
    </rPh>
    <phoneticPr fontId="2"/>
  </si>
  <si>
    <t>大学（国公）</t>
    <rPh sb="0" eb="2">
      <t>ダイガク</t>
    </rPh>
    <rPh sb="3" eb="4">
      <t>クニ</t>
    </rPh>
    <rPh sb="4" eb="5">
      <t>コウ</t>
    </rPh>
    <phoneticPr fontId="2"/>
  </si>
  <si>
    <t>大学（私文）</t>
    <rPh sb="0" eb="2">
      <t>ダイガク</t>
    </rPh>
    <rPh sb="3" eb="4">
      <t>ワタシ</t>
    </rPh>
    <rPh sb="4" eb="5">
      <t>ブン</t>
    </rPh>
    <phoneticPr fontId="2"/>
  </si>
  <si>
    <t>大学（理）</t>
    <rPh sb="0" eb="2">
      <t>ダイガク</t>
    </rPh>
    <rPh sb="3" eb="4">
      <t>リ</t>
    </rPh>
    <phoneticPr fontId="2"/>
  </si>
  <si>
    <t>大学（薬）</t>
    <rPh sb="0" eb="2">
      <t>ダイガク</t>
    </rPh>
    <rPh sb="3" eb="4">
      <t>ヤク</t>
    </rPh>
    <phoneticPr fontId="2"/>
  </si>
  <si>
    <t>大学（医歯）</t>
    <rPh sb="0" eb="2">
      <t>ダイガク</t>
    </rPh>
    <rPh sb="3" eb="4">
      <t>イ</t>
    </rPh>
    <rPh sb="4" eb="5">
      <t>ハ</t>
    </rPh>
    <phoneticPr fontId="2"/>
  </si>
  <si>
    <t>大学院</t>
    <rPh sb="0" eb="3">
      <t>ダイガクイン</t>
    </rPh>
    <phoneticPr fontId="2"/>
  </si>
  <si>
    <t>保育園0～3歳</t>
    <phoneticPr fontId="2"/>
  </si>
  <si>
    <t>保育園4～6歳</t>
  </si>
  <si>
    <t>幼稚園（私）</t>
  </si>
  <si>
    <t>小学校（公）</t>
  </si>
  <si>
    <t>中学校（公）</t>
  </si>
  <si>
    <t>大学（私文）</t>
  </si>
  <si>
    <t>大学院</t>
  </si>
  <si>
    <t>高校（公）</t>
  </si>
  <si>
    <t>5分弱でざっくりとした作り方を</t>
    <rPh sb="1" eb="2">
      <t>フン</t>
    </rPh>
    <rPh sb="2" eb="3">
      <t>ジャク</t>
    </rPh>
    <rPh sb="11" eb="12">
      <t>ツク</t>
    </rPh>
    <rPh sb="13" eb="14">
      <t>カタ</t>
    </rPh>
    <phoneticPr fontId="2"/>
  </si>
  <si>
    <t>解説しています（youtubeへリンクします）</t>
    <rPh sb="0" eb="2">
      <t>カイセツ</t>
    </rPh>
    <phoneticPr fontId="2"/>
  </si>
  <si>
    <t>注）教育費無償化を反映する場合は以下の数字を参考に。</t>
    <phoneticPr fontId="2"/>
  </si>
  <si>
    <t>【保育園4～6歳＆幼稚園】</t>
  </si>
  <si>
    <t>・2019.10施行</t>
    <phoneticPr fontId="2"/>
  </si>
  <si>
    <t>・上限年額約30万円（月25700円）の補助</t>
    <phoneticPr fontId="2"/>
  </si>
  <si>
    <t>【私立高校や大学等】</t>
    <phoneticPr fontId="2"/>
  </si>
  <si>
    <t>以下の記事を参考にしてください。</t>
  </si>
  <si>
    <t>https://www.excelcf.net/musyouka/</t>
    <phoneticPr fontId="2"/>
  </si>
  <si>
    <t>上昇率</t>
    <rPh sb="0" eb="2">
      <t>ジョウショウ</t>
    </rPh>
    <rPh sb="2" eb="3">
      <t>リツ</t>
    </rPh>
    <phoneticPr fontId="2"/>
  </si>
  <si>
    <t>手取り額</t>
    <rPh sb="0" eb="2">
      <t>テド</t>
    </rPh>
    <rPh sb="3" eb="4">
      <t>ガク</t>
    </rPh>
    <phoneticPr fontId="2"/>
  </si>
  <si>
    <t>入力方法などご不明な点は
こちらからお問い合わせください。</t>
    <phoneticPr fontId="2"/>
  </si>
  <si>
    <t>　＊ざっくりした計算になりますので予めご了承ください。</t>
    <rPh sb="8" eb="10">
      <t>ケイサン</t>
    </rPh>
    <rPh sb="17" eb="18">
      <t>アラカジ</t>
    </rPh>
    <rPh sb="20" eb="22">
      <t>リョウショウ</t>
    </rPh>
    <phoneticPr fontId="19"/>
  </si>
  <si>
    <t>←この色のセルに入力ください</t>
    <rPh sb="3" eb="4">
      <t>イロ</t>
    </rPh>
    <rPh sb="8" eb="10">
      <t>ニュウリョク</t>
    </rPh>
    <phoneticPr fontId="19"/>
  </si>
  <si>
    <t>給与所得控除</t>
  </si>
  <si>
    <t>本人収入</t>
    <rPh sb="0" eb="2">
      <t>ホンニン</t>
    </rPh>
    <rPh sb="2" eb="4">
      <t>シュウニュウ</t>
    </rPh>
    <phoneticPr fontId="19"/>
  </si>
  <si>
    <t>vlookup関数のための数値</t>
    <rPh sb="7" eb="9">
      <t>カンスウ</t>
    </rPh>
    <rPh sb="13" eb="15">
      <t>スウチ</t>
    </rPh>
    <phoneticPr fontId="19"/>
  </si>
  <si>
    <t>年収</t>
    <rPh sb="0" eb="2">
      <t>ネンシュウ</t>
    </rPh>
    <phoneticPr fontId="19"/>
  </si>
  <si>
    <t>万円</t>
    <rPh sb="0" eb="2">
      <t>マンエン</t>
    </rPh>
    <phoneticPr fontId="19"/>
  </si>
  <si>
    <t>①</t>
    <phoneticPr fontId="19"/>
  </si>
  <si>
    <t>税率</t>
    <rPh sb="0" eb="2">
      <t>ゼイリツ</t>
    </rPh>
    <phoneticPr fontId="19"/>
  </si>
  <si>
    <t>速算加減値</t>
    <rPh sb="0" eb="2">
      <t>ソクサン</t>
    </rPh>
    <rPh sb="2" eb="4">
      <t>カゲン</t>
    </rPh>
    <rPh sb="4" eb="5">
      <t>チ</t>
    </rPh>
    <phoneticPr fontId="19"/>
  </si>
  <si>
    <t>扶養配偶者</t>
    <rPh sb="0" eb="2">
      <t>フヨウ</t>
    </rPh>
    <rPh sb="2" eb="5">
      <t>ハイグウシャ</t>
    </rPh>
    <phoneticPr fontId="19"/>
  </si>
  <si>
    <t>配偶者の年収</t>
    <rPh sb="0" eb="3">
      <t>ハイグウシャ</t>
    </rPh>
    <rPh sb="4" eb="6">
      <t>ネンシュウ</t>
    </rPh>
    <phoneticPr fontId="19"/>
  </si>
  <si>
    <t>16歳以上の子供等(扶養）</t>
    <rPh sb="2" eb="3">
      <t>サイ</t>
    </rPh>
    <rPh sb="3" eb="5">
      <t>イジョウ</t>
    </rPh>
    <rPh sb="6" eb="8">
      <t>コドモ</t>
    </rPh>
    <rPh sb="8" eb="9">
      <t>ナド</t>
    </rPh>
    <rPh sb="10" eb="12">
      <t>フヨウ</t>
    </rPh>
    <phoneticPr fontId="19"/>
  </si>
  <si>
    <t>人</t>
    <rPh sb="0" eb="1">
      <t>ニン</t>
    </rPh>
    <phoneticPr fontId="19"/>
  </si>
  <si>
    <t>19-23歳の子供(扶養）</t>
    <rPh sb="5" eb="6">
      <t>サイ</t>
    </rPh>
    <rPh sb="7" eb="9">
      <t>コドモ</t>
    </rPh>
    <rPh sb="10" eb="12">
      <t>フヨウ</t>
    </rPh>
    <phoneticPr fontId="19"/>
  </si>
  <si>
    <t>70歳以上・非同居(扶養)</t>
    <rPh sb="2" eb="3">
      <t>サイ</t>
    </rPh>
    <rPh sb="3" eb="5">
      <t>イジョウ</t>
    </rPh>
    <rPh sb="6" eb="7">
      <t>ヒ</t>
    </rPh>
    <rPh sb="7" eb="9">
      <t>ドウキョ</t>
    </rPh>
    <rPh sb="10" eb="12">
      <t>フヨウ</t>
    </rPh>
    <phoneticPr fontId="19"/>
  </si>
  <si>
    <t>配偶者控除額</t>
    <rPh sb="0" eb="3">
      <t>ハイグウシャ</t>
    </rPh>
    <rPh sb="3" eb="5">
      <t>コウジョ</t>
    </rPh>
    <rPh sb="5" eb="6">
      <t>ガク</t>
    </rPh>
    <phoneticPr fontId="19"/>
  </si>
  <si>
    <t>70歳以上・同居(扶養)</t>
    <rPh sb="2" eb="3">
      <t>サイ</t>
    </rPh>
    <rPh sb="3" eb="5">
      <t>イジョウ</t>
    </rPh>
    <rPh sb="6" eb="8">
      <t>ドウキョ</t>
    </rPh>
    <rPh sb="9" eb="11">
      <t>フヨウ</t>
    </rPh>
    <phoneticPr fontId="19"/>
  </si>
  <si>
    <t>配偶者収入</t>
    <rPh sb="0" eb="3">
      <t>ハイグウシャ</t>
    </rPh>
    <rPh sb="3" eb="5">
      <t>シュウニュウ</t>
    </rPh>
    <phoneticPr fontId="19"/>
  </si>
  <si>
    <t>給与所得控除</t>
    <rPh sb="0" eb="2">
      <t>キュウヨ</t>
    </rPh>
    <rPh sb="2" eb="4">
      <t>ショトク</t>
    </rPh>
    <rPh sb="4" eb="6">
      <t>コウジョ</t>
    </rPh>
    <phoneticPr fontId="19"/>
  </si>
  <si>
    <t>社会保険料控除(15%)</t>
    <rPh sb="0" eb="2">
      <t>シャカイ</t>
    </rPh>
    <rPh sb="2" eb="5">
      <t>ホケンリョウ</t>
    </rPh>
    <rPh sb="5" eb="7">
      <t>コウジョ</t>
    </rPh>
    <phoneticPr fontId="19"/>
  </si>
  <si>
    <t>②</t>
    <phoneticPr fontId="19"/>
  </si>
  <si>
    <t>基礎控除</t>
    <rPh sb="0" eb="2">
      <t>キソ</t>
    </rPh>
    <rPh sb="2" eb="4">
      <t>コウジョ</t>
    </rPh>
    <phoneticPr fontId="19"/>
  </si>
  <si>
    <t>所得税速算表</t>
  </si>
  <si>
    <t>配偶者控除</t>
    <rPh sb="0" eb="3">
      <t>ハイグウシャ</t>
    </rPh>
    <rPh sb="3" eb="5">
      <t>コウジョ</t>
    </rPh>
    <phoneticPr fontId="19"/>
  </si>
  <si>
    <t>課税所得</t>
    <rPh sb="0" eb="2">
      <t>カゼイ</t>
    </rPh>
    <rPh sb="2" eb="4">
      <t>ショトク</t>
    </rPh>
    <phoneticPr fontId="19"/>
  </si>
  <si>
    <t>他扶養控除</t>
    <rPh sb="0" eb="1">
      <t>ホカ</t>
    </rPh>
    <rPh sb="1" eb="3">
      <t>フヨウ</t>
    </rPh>
    <rPh sb="3" eb="5">
      <t>コウジョ</t>
    </rPh>
    <phoneticPr fontId="19"/>
  </si>
  <si>
    <t>生命保険料控除</t>
    <rPh sb="0" eb="2">
      <t>セイメイ</t>
    </rPh>
    <rPh sb="2" eb="5">
      <t>ｐ</t>
    </rPh>
    <rPh sb="5" eb="7">
      <t>コウジョ</t>
    </rPh>
    <phoneticPr fontId="19"/>
  </si>
  <si>
    <t>ideco控除</t>
    <rPh sb="5" eb="7">
      <t>コウジョ</t>
    </rPh>
    <phoneticPr fontId="19"/>
  </si>
  <si>
    <t>その他控除</t>
    <rPh sb="2" eb="3">
      <t>タ</t>
    </rPh>
    <rPh sb="3" eb="5">
      <t>コウジョ</t>
    </rPh>
    <phoneticPr fontId="19"/>
  </si>
  <si>
    <t>控除額計</t>
    <rPh sb="0" eb="2">
      <t>コウジョ</t>
    </rPh>
    <rPh sb="2" eb="3">
      <t>ガク</t>
    </rPh>
    <rPh sb="3" eb="4">
      <t>ケイ</t>
    </rPh>
    <phoneticPr fontId="19"/>
  </si>
  <si>
    <t>③</t>
    <phoneticPr fontId="19"/>
  </si>
  <si>
    <t>前年ふるさと納税額</t>
    <rPh sb="0" eb="2">
      <t>ゼンネン</t>
    </rPh>
    <rPh sb="6" eb="8">
      <t>ノウゼイ</t>
    </rPh>
    <rPh sb="8" eb="9">
      <t>ガク</t>
    </rPh>
    <phoneticPr fontId="19"/>
  </si>
  <si>
    <t>万円</t>
    <rPh sb="0" eb="2">
      <t>ｍ</t>
    </rPh>
    <phoneticPr fontId="19"/>
  </si>
  <si>
    <t>①－③</t>
    <phoneticPr fontId="19"/>
  </si>
  <si>
    <t>所得税</t>
    <rPh sb="0" eb="3">
      <t>ショトクゼイ</t>
    </rPh>
    <phoneticPr fontId="19"/>
  </si>
  <si>
    <t>住民税</t>
    <rPh sb="0" eb="3">
      <t>ジュウミンゼイ</t>
    </rPh>
    <phoneticPr fontId="19"/>
  </si>
  <si>
    <t>税合計</t>
    <rPh sb="0" eb="1">
      <t>ゼイ</t>
    </rPh>
    <rPh sb="1" eb="3">
      <t>ゴウケイ</t>
    </rPh>
    <phoneticPr fontId="19"/>
  </si>
  <si>
    <t>④</t>
    <phoneticPr fontId="19"/>
  </si>
  <si>
    <t>控除額</t>
    <rPh sb="0" eb="2">
      <t>コウジョ</t>
    </rPh>
    <rPh sb="2" eb="3">
      <t>ガク</t>
    </rPh>
    <phoneticPr fontId="19"/>
  </si>
  <si>
    <t>税/年収比</t>
    <rPh sb="0" eb="1">
      <t>ゼイ</t>
    </rPh>
    <rPh sb="2" eb="4">
      <t>ネンシュウ</t>
    </rPh>
    <rPh sb="4" eb="5">
      <t>ヒ</t>
    </rPh>
    <phoneticPr fontId="19"/>
  </si>
  <si>
    <t>％</t>
    <phoneticPr fontId="19"/>
  </si>
  <si>
    <t>手取り額</t>
    <rPh sb="0" eb="2">
      <t>テド</t>
    </rPh>
    <rPh sb="3" eb="4">
      <t>ガク</t>
    </rPh>
    <phoneticPr fontId="19"/>
  </si>
  <si>
    <t>①－②－④</t>
    <phoneticPr fontId="19"/>
  </si>
  <si>
    <t>手取り額/年収比</t>
    <rPh sb="0" eb="2">
      <t>テド</t>
    </rPh>
    <rPh sb="3" eb="4">
      <t>ガク</t>
    </rPh>
    <rPh sb="5" eb="7">
      <t>ネンシュウ</t>
    </rPh>
    <rPh sb="7" eb="8">
      <t>ヒ</t>
    </rPh>
    <phoneticPr fontId="19"/>
  </si>
  <si>
    <t>※会社員で概ね年収150万円以上（社会保険加入者）の方向け。</t>
    <rPh sb="1" eb="4">
      <t>カイシャイン</t>
    </rPh>
    <rPh sb="5" eb="6">
      <t>オオム</t>
    </rPh>
    <rPh sb="7" eb="9">
      <t>ネンシュウ</t>
    </rPh>
    <rPh sb="12" eb="14">
      <t>ｍ</t>
    </rPh>
    <rPh sb="14" eb="16">
      <t>イジョウ</t>
    </rPh>
    <rPh sb="17" eb="19">
      <t>シャカイ</t>
    </rPh>
    <rPh sb="19" eb="21">
      <t>ホケン</t>
    </rPh>
    <rPh sb="21" eb="24">
      <t>カニュウシャ</t>
    </rPh>
    <rPh sb="26" eb="27">
      <t>カタ</t>
    </rPh>
    <rPh sb="27" eb="28">
      <t>ム</t>
    </rPh>
    <phoneticPr fontId="19"/>
  </si>
  <si>
    <t>※生命保険料控除額はCASEによって異なるためデフォルトでは5万円。</t>
    <rPh sb="1" eb="3">
      <t>セイメイ</t>
    </rPh>
    <rPh sb="3" eb="5">
      <t>ホケン</t>
    </rPh>
    <rPh sb="5" eb="6">
      <t>リョウ</t>
    </rPh>
    <rPh sb="6" eb="8">
      <t>コウジョ</t>
    </rPh>
    <rPh sb="8" eb="9">
      <t>ガク</t>
    </rPh>
    <rPh sb="18" eb="19">
      <t>コト</t>
    </rPh>
    <rPh sb="31" eb="33">
      <t>ｍ</t>
    </rPh>
    <phoneticPr fontId="19"/>
  </si>
  <si>
    <t>※住民税と所得税控除額が異なる分、住民税額に＋1万円して計算。</t>
    <rPh sb="1" eb="4">
      <t>ジュウミンゼイ</t>
    </rPh>
    <rPh sb="5" eb="8">
      <t>ショトクゼイ</t>
    </rPh>
    <rPh sb="8" eb="10">
      <t>コウジョ</t>
    </rPh>
    <rPh sb="10" eb="11">
      <t>ガク</t>
    </rPh>
    <rPh sb="12" eb="13">
      <t>コト</t>
    </rPh>
    <rPh sb="15" eb="16">
      <t>ブン</t>
    </rPh>
    <rPh sb="17" eb="20">
      <t>ジュウミンゼイ</t>
    </rPh>
    <rPh sb="20" eb="21">
      <t>ガク</t>
    </rPh>
    <rPh sb="24" eb="26">
      <t>ｍ</t>
    </rPh>
    <rPh sb="28" eb="30">
      <t>ケイサン</t>
    </rPh>
    <phoneticPr fontId="19"/>
  </si>
  <si>
    <t>※住宅ローン控除は考慮せず。</t>
    <rPh sb="1" eb="3">
      <t>ジュウタク</t>
    </rPh>
    <rPh sb="6" eb="8">
      <t>コウジョ</t>
    </rPh>
    <rPh sb="9" eb="11">
      <t>コウリョ</t>
    </rPh>
    <phoneticPr fontId="19"/>
  </si>
  <si>
    <t>手取り額計算シート</t>
    <rPh sb="0" eb="2">
      <t>テド</t>
    </rPh>
    <rPh sb="3" eb="4">
      <t>ガク</t>
    </rPh>
    <rPh sb="4" eb="6">
      <t>ケイサン</t>
    </rPh>
    <phoneticPr fontId="2"/>
  </si>
  <si>
    <t>学費</t>
    <rPh sb="0" eb="2">
      <t>ガクヒ</t>
    </rPh>
    <phoneticPr fontId="2"/>
  </si>
  <si>
    <t>年収から手取り額を簡易計算（会社員向け）2020.4～</t>
    <rPh sb="0" eb="2">
      <t>ネンシュウ</t>
    </rPh>
    <rPh sb="4" eb="6">
      <t>テド</t>
    </rPh>
    <rPh sb="7" eb="8">
      <t>ガク</t>
    </rPh>
    <rPh sb="9" eb="11">
      <t>カンイ</t>
    </rPh>
    <rPh sb="11" eb="13">
      <t>ケイサン</t>
    </rPh>
    <rPh sb="14" eb="17">
      <t>カイシャイン</t>
    </rPh>
    <rPh sb="17" eb="18">
      <t>ム</t>
    </rPh>
    <phoneticPr fontId="19"/>
  </si>
  <si>
    <t>過去のデータ（インデックス指数）による投資シミュレーション</t>
    <rPh sb="0" eb="2">
      <t>カコ</t>
    </rPh>
    <rPh sb="13" eb="15">
      <t>シスウ</t>
    </rPh>
    <rPh sb="19" eb="21">
      <t>トウシ</t>
    </rPh>
    <phoneticPr fontId="2"/>
  </si>
  <si>
    <t>・これは、過去にどういう割合でいくらずつ資産運用していたら、どれだけの成果があって、どれだけのリスク（振れ幅）があったのかなど参考にするためのツールです。</t>
    <rPh sb="5" eb="7">
      <t>カコ</t>
    </rPh>
    <rPh sb="12" eb="14">
      <t>ワリアイ</t>
    </rPh>
    <rPh sb="20" eb="22">
      <t>シサン</t>
    </rPh>
    <rPh sb="22" eb="24">
      <t>ウンヨウ</t>
    </rPh>
    <rPh sb="35" eb="37">
      <t>セイカ</t>
    </rPh>
    <rPh sb="51" eb="52">
      <t>フ</t>
    </rPh>
    <rPh sb="53" eb="54">
      <t>ハバ</t>
    </rPh>
    <rPh sb="63" eb="65">
      <t>サンコウ</t>
    </rPh>
    <phoneticPr fontId="2"/>
  </si>
  <si>
    <t>・使い方→入力する箇所は黄色のセルだけです。色々とシミュレーションしてみてください。</t>
    <rPh sb="1" eb="2">
      <t>ツカ</t>
    </rPh>
    <rPh sb="3" eb="4">
      <t>カタ</t>
    </rPh>
    <rPh sb="5" eb="7">
      <t>ニュウリョク</t>
    </rPh>
    <rPh sb="9" eb="11">
      <t>カショ</t>
    </rPh>
    <rPh sb="12" eb="14">
      <t>キイロ</t>
    </rPh>
    <rPh sb="22" eb="24">
      <t>イロイロ</t>
    </rPh>
    <phoneticPr fontId="2"/>
  </si>
  <si>
    <t>・なお、ここでのシミュレーションは"入力シート"や"CF表"とは連動しません。</t>
    <phoneticPr fontId="2"/>
  </si>
  <si>
    <r>
      <t>ＭＩＸ割合（</t>
    </r>
    <r>
      <rPr>
        <sz val="11"/>
        <color indexed="10"/>
        <rFont val="ＭＳ Ｐゴシック"/>
        <family val="3"/>
        <charset val="128"/>
      </rPr>
      <t>合計100％になるよう入力ください</t>
    </r>
    <r>
      <rPr>
        <sz val="11"/>
        <color indexed="8"/>
        <rFont val="ＭＳ Ｐゴシック"/>
        <family val="3"/>
        <charset val="128"/>
      </rPr>
      <t>）</t>
    </r>
    <rPh sb="3" eb="5">
      <t>ワリアイ</t>
    </rPh>
    <rPh sb="6" eb="8">
      <t>ゴウケイ</t>
    </rPh>
    <rPh sb="17" eb="19">
      <t>ニュウリョク</t>
    </rPh>
    <phoneticPr fontId="2"/>
  </si>
  <si>
    <t>日本株</t>
    <rPh sb="0" eb="2">
      <t>ニホン</t>
    </rPh>
    <rPh sb="2" eb="3">
      <t>カブ</t>
    </rPh>
    <phoneticPr fontId="2"/>
  </si>
  <si>
    <t>外国株</t>
    <rPh sb="0" eb="2">
      <t>ガイコク</t>
    </rPh>
    <rPh sb="2" eb="3">
      <t>カブ</t>
    </rPh>
    <phoneticPr fontId="2"/>
  </si>
  <si>
    <t>日本債権</t>
    <rPh sb="0" eb="2">
      <t>ニホン</t>
    </rPh>
    <rPh sb="2" eb="4">
      <t>サイケン</t>
    </rPh>
    <phoneticPr fontId="2"/>
  </si>
  <si>
    <t>外国債券</t>
    <rPh sb="0" eb="2">
      <t>ガイコク</t>
    </rPh>
    <rPh sb="2" eb="4">
      <t>サイケン</t>
    </rPh>
    <phoneticPr fontId="2"/>
  </si>
  <si>
    <t>外国リート</t>
    <rPh sb="0" eb="2">
      <t>ガイコク</t>
    </rPh>
    <phoneticPr fontId="2"/>
  </si>
  <si>
    <t>→→リバランスなしの場合のシミュレーション</t>
    <rPh sb="10" eb="12">
      <t>バアイ</t>
    </rPh>
    <phoneticPr fontId="2"/>
  </si>
  <si>
    <t>振れ幅</t>
    <rPh sb="0" eb="1">
      <t>フ</t>
    </rPh>
    <rPh sb="2" eb="3">
      <t>ハバ</t>
    </rPh>
    <phoneticPr fontId="2"/>
  </si>
  <si>
    <t>日本債券</t>
    <rPh sb="0" eb="2">
      <t>ニホン</t>
    </rPh>
    <rPh sb="2" eb="4">
      <t>サイケン</t>
    </rPh>
    <phoneticPr fontId="2"/>
  </si>
  <si>
    <t>ﾘﾊﾞﾗﾝｽ
あり</t>
    <phoneticPr fontId="2"/>
  </si>
  <si>
    <t>投資金額
（万円）</t>
    <rPh sb="0" eb="2">
      <t>トウシ</t>
    </rPh>
    <rPh sb="2" eb="4">
      <t>キンガク</t>
    </rPh>
    <rPh sb="6" eb="8">
      <t>マンエン</t>
    </rPh>
    <phoneticPr fontId="2"/>
  </si>
  <si>
    <t>累積投資額</t>
    <rPh sb="0" eb="2">
      <t>ルイセキ</t>
    </rPh>
    <rPh sb="2" eb="4">
      <t>トウシ</t>
    </rPh>
    <rPh sb="4" eb="5">
      <t>ガク</t>
    </rPh>
    <phoneticPr fontId="2"/>
  </si>
  <si>
    <r>
      <t xml:space="preserve">コスト
</t>
    </r>
    <r>
      <rPr>
        <sz val="6"/>
        <color indexed="8"/>
        <rFont val="ＭＳ Ｐゴシック"/>
        <family val="3"/>
        <charset val="128"/>
      </rPr>
      <t>（</t>
    </r>
    <r>
      <rPr>
        <sz val="7"/>
        <color indexed="8"/>
        <rFont val="ＭＳ Ｐゴシック"/>
        <family val="3"/>
        <charset val="128"/>
      </rPr>
      <t>信託報酬）</t>
    </r>
    <rPh sb="5" eb="7">
      <t>シンタク</t>
    </rPh>
    <rPh sb="7" eb="9">
      <t>ホウシュウ</t>
    </rPh>
    <phoneticPr fontId="2"/>
  </si>
  <si>
    <t>投資結果
（万円）</t>
    <rPh sb="0" eb="2">
      <t>トウシ</t>
    </rPh>
    <rPh sb="2" eb="4">
      <t>ケッカ</t>
    </rPh>
    <phoneticPr fontId="2"/>
  </si>
  <si>
    <r>
      <t xml:space="preserve">リターン
</t>
    </r>
    <r>
      <rPr>
        <sz val="7"/>
        <color indexed="8"/>
        <rFont val="ＭＳ Ｐゴシック"/>
        <family val="3"/>
        <charset val="128"/>
      </rPr>
      <t>（対累積額）</t>
    </r>
    <rPh sb="6" eb="7">
      <t>タイ</t>
    </rPh>
    <rPh sb="7" eb="9">
      <t>ルイセキ</t>
    </rPh>
    <rPh sb="9" eb="10">
      <t>ガク</t>
    </rPh>
    <phoneticPr fontId="2"/>
  </si>
  <si>
    <t>ﾘﾊﾞﾗﾝｽ
なし</t>
    <phoneticPr fontId="2"/>
  </si>
  <si>
    <t>平均ﾘﾀｰﾝ</t>
    <rPh sb="0" eb="2">
      <t>ヘイキン</t>
    </rPh>
    <phoneticPr fontId="2"/>
  </si>
  <si>
    <t>日本株：TOPIX</t>
    <rPh sb="0" eb="2">
      <t>ニホン</t>
    </rPh>
    <rPh sb="2" eb="3">
      <t>カブ</t>
    </rPh>
    <phoneticPr fontId="2"/>
  </si>
  <si>
    <t>※リバランスをしない方が平均リターンが低い結果となった。</t>
    <rPh sb="10" eb="11">
      <t>ホウ</t>
    </rPh>
    <rPh sb="12" eb="14">
      <t>ヘイキン</t>
    </rPh>
    <rPh sb="19" eb="20">
      <t>ヒク</t>
    </rPh>
    <rPh sb="21" eb="23">
      <t>ケッカ</t>
    </rPh>
    <phoneticPr fontId="2"/>
  </si>
  <si>
    <t>外国株：MSCI コクサイ・インデックス (KOKUSAI) (円)</t>
    <rPh sb="0" eb="2">
      <t>ガイコク</t>
    </rPh>
    <rPh sb="2" eb="3">
      <t>カブ</t>
    </rPh>
    <phoneticPr fontId="2"/>
  </si>
  <si>
    <t>日本債券：NOMURA-BPI 総合</t>
    <rPh sb="0" eb="2">
      <t>ニホン</t>
    </rPh>
    <rPh sb="2" eb="4">
      <t>サイケン</t>
    </rPh>
    <phoneticPr fontId="2"/>
  </si>
  <si>
    <t>外国債券：FTSE/シティグループ 世界国債インデックス 除く日本 (円)</t>
    <rPh sb="0" eb="2">
      <t>ガイコク</t>
    </rPh>
    <rPh sb="2" eb="4">
      <t>サイケン</t>
    </rPh>
    <phoneticPr fontId="2"/>
  </si>
  <si>
    <t>外国リート：S&amp;P グローバルREIT指数 (円)</t>
    <rPh sb="0" eb="2">
      <t>ガイコク</t>
    </rPh>
    <phoneticPr fontId="2"/>
  </si>
  <si>
    <t>※リバランスをする方が下落局面での下落率がいくらか抑えられている。</t>
    <rPh sb="9" eb="10">
      <t>ホウ</t>
    </rPh>
    <rPh sb="11" eb="13">
      <t>ゲラク</t>
    </rPh>
    <rPh sb="13" eb="15">
      <t>キョクメン</t>
    </rPh>
    <rPh sb="17" eb="20">
      <t>ゲラクリツ</t>
    </rPh>
    <rPh sb="25" eb="26">
      <t>オサ</t>
    </rPh>
    <phoneticPr fontId="2"/>
  </si>
  <si>
    <t>基本</t>
    <rPh sb="0" eb="2">
      <t>キホン</t>
    </rPh>
    <phoneticPr fontId="2"/>
  </si>
  <si>
    <t>収入</t>
    <rPh sb="0" eb="2">
      <t>シュウニュウ</t>
    </rPh>
    <phoneticPr fontId="2"/>
  </si>
  <si>
    <t>生活費</t>
    <rPh sb="0" eb="3">
      <t>セイカツヒ</t>
    </rPh>
    <phoneticPr fontId="2"/>
  </si>
  <si>
    <t>教育費</t>
    <rPh sb="0" eb="3">
      <t>キョウイクヒ</t>
    </rPh>
    <phoneticPr fontId="2"/>
  </si>
  <si>
    <t>運用</t>
    <rPh sb="0" eb="2">
      <t>ウンヨウ</t>
    </rPh>
    <phoneticPr fontId="2"/>
  </si>
  <si>
    <t>住宅費</t>
    <rPh sb="0" eb="2">
      <t>ジュウタク</t>
    </rPh>
    <rPh sb="2" eb="3">
      <t>ヒ</t>
    </rPh>
    <phoneticPr fontId="2"/>
  </si>
  <si>
    <r>
      <t>細かい設定をしたい場合は、</t>
    </r>
    <r>
      <rPr>
        <b/>
        <sz val="9"/>
        <color indexed="8"/>
        <rFont val="HGｺﾞｼｯｸM"/>
        <family val="3"/>
        <charset val="128"/>
      </rPr>
      <t>「校閲」→「シート保護の解除」→左側の「＋」ボタン</t>
    </r>
    <r>
      <rPr>
        <sz val="9"/>
        <color indexed="8"/>
        <rFont val="HGｺﾞｼｯｸM"/>
        <family val="3"/>
        <charset val="128"/>
      </rPr>
      <t>で表が開くので数字を入力してください。</t>
    </r>
    <rPh sb="0" eb="1">
      <t>コマ</t>
    </rPh>
    <rPh sb="3" eb="5">
      <t>セッテイ</t>
    </rPh>
    <rPh sb="9" eb="11">
      <t>バアイ</t>
    </rPh>
    <rPh sb="14" eb="16">
      <t>コウエツ</t>
    </rPh>
    <rPh sb="22" eb="24">
      <t>ホゴ</t>
    </rPh>
    <rPh sb="25" eb="27">
      <t>カイジョ</t>
    </rPh>
    <rPh sb="29" eb="31">
      <t>ヒダリガワ</t>
    </rPh>
    <rPh sb="39" eb="40">
      <t>ヒョウ</t>
    </rPh>
    <rPh sb="41" eb="42">
      <t>ヒラ</t>
    </rPh>
    <rPh sb="45" eb="47">
      <t>スウジ</t>
    </rPh>
    <rPh sb="48" eb="50">
      <t>ニュウリョク</t>
    </rPh>
    <phoneticPr fontId="2"/>
  </si>
  <si>
    <t>ライフプラン表のスタートは当年の1/1が良い理由</t>
    <phoneticPr fontId="2"/>
  </si>
  <si>
    <t>家計の月間支出は平均どれくらい？</t>
    <phoneticPr fontId="2"/>
  </si>
  <si>
    <t>繰上返済を反映する方法は？</t>
    <rPh sb="0" eb="2">
      <t>クリア</t>
    </rPh>
    <rPh sb="2" eb="4">
      <t>ヘンサイ</t>
    </rPh>
    <rPh sb="5" eb="7">
      <t>ハンエイ</t>
    </rPh>
    <rPh sb="9" eb="11">
      <t>ホウホウ</t>
    </rPh>
    <phoneticPr fontId="2"/>
  </si>
  <si>
    <t>「校閲」→「シート保護の解除」でＣＦ表は自由に編集できます。（パスワード不要）</t>
    <rPh sb="1" eb="3">
      <t>コウエツ</t>
    </rPh>
    <rPh sb="9" eb="11">
      <t>ホゴ</t>
    </rPh>
    <rPh sb="12" eb="14">
      <t>カイジョ</t>
    </rPh>
    <rPh sb="18" eb="19">
      <t>ヒョウ</t>
    </rPh>
    <rPh sb="20" eb="22">
      <t>ジユウ</t>
    </rPh>
    <rPh sb="23" eb="25">
      <t>ヘンシュウ</t>
    </rPh>
    <rPh sb="36" eb="38">
      <t>フヨウ</t>
    </rPh>
    <phoneticPr fontId="2"/>
  </si>
  <si>
    <r>
      <rPr>
        <u/>
        <sz val="10"/>
        <color indexed="12"/>
        <rFont val="HGｺﾞｼｯｸM"/>
        <family val="3"/>
        <charset val="128"/>
      </rPr>
      <t>入力方法・ライフプラン表作成のヒント集</t>
    </r>
    <r>
      <rPr>
        <u/>
        <sz val="8"/>
        <color indexed="12"/>
        <rFont val="HGｺﾞｼｯｸM"/>
        <family val="3"/>
        <charset val="128"/>
      </rPr>
      <t xml:space="preserve">
https://www.excelcf.net/mokuji/</t>
    </r>
    <rPh sb="0" eb="2">
      <t>ニュウリョク</t>
    </rPh>
    <rPh sb="2" eb="4">
      <t>ホウホウ</t>
    </rPh>
    <rPh sb="11" eb="12">
      <t>ヒョウ</t>
    </rPh>
    <rPh sb="12" eb="14">
      <t>サクセイ</t>
    </rPh>
    <rPh sb="18" eb="19">
      <t>シュウ</t>
    </rPh>
    <phoneticPr fontId="2"/>
  </si>
  <si>
    <t>Ａ４・１枚家計簿2022</t>
    <phoneticPr fontId="2"/>
  </si>
  <si>
    <t>■</t>
    <phoneticPr fontId="2"/>
  </si>
  <si>
    <t>「平成30年度子ども学習費調査」</t>
    <rPh sb="1" eb="3">
      <t>ヘイセイ</t>
    </rPh>
    <rPh sb="5" eb="6">
      <t>ネン</t>
    </rPh>
    <rPh sb="6" eb="7">
      <t>ド</t>
    </rPh>
    <rPh sb="7" eb="8">
      <t>コ</t>
    </rPh>
    <rPh sb="10" eb="12">
      <t>ガクシュウ</t>
    </rPh>
    <rPh sb="12" eb="13">
      <t>ヒ</t>
    </rPh>
    <rPh sb="13" eb="15">
      <t>チョウサ</t>
    </rPh>
    <phoneticPr fontId="2"/>
  </si>
  <si>
    <t>「平成30年度私立大学入学者に係る初年度学生納付金平均額」</t>
    <rPh sb="1" eb="3">
      <t>ヘイセイ</t>
    </rPh>
    <rPh sb="5" eb="6">
      <t>ネン</t>
    </rPh>
    <rPh sb="6" eb="7">
      <t>ド</t>
    </rPh>
    <rPh sb="7" eb="9">
      <t>シリツ</t>
    </rPh>
    <rPh sb="9" eb="11">
      <t>ダイガク</t>
    </rPh>
    <rPh sb="11" eb="14">
      <t>ニュウガクシャ</t>
    </rPh>
    <rPh sb="15" eb="16">
      <t>カカ</t>
    </rPh>
    <rPh sb="17" eb="20">
      <t>ショネンド</t>
    </rPh>
    <rPh sb="20" eb="22">
      <t>ガクセイ</t>
    </rPh>
    <rPh sb="22" eb="25">
      <t>ノウフキン</t>
    </rPh>
    <rPh sb="25" eb="27">
      <t>ヘイキン</t>
    </rPh>
    <rPh sb="27" eb="28">
      <t>ガク</t>
    </rPh>
    <phoneticPr fontId="2"/>
  </si>
  <si>
    <t>物価上昇率</t>
    <rPh sb="0" eb="2">
      <t>ブッカ</t>
    </rPh>
    <rPh sb="2" eb="4">
      <t>ジョウショウ</t>
    </rPh>
    <rPh sb="4" eb="5">
      <t>リツ</t>
    </rPh>
    <phoneticPr fontId="2"/>
  </si>
  <si>
    <t>物価上昇率とは何ですか？</t>
    <rPh sb="0" eb="2">
      <t>ブッカ</t>
    </rPh>
    <rPh sb="2" eb="4">
      <t>ジョウショウ</t>
    </rPh>
    <rPh sb="4" eb="5">
      <t>リツ</t>
    </rPh>
    <rPh sb="7" eb="8">
      <t>ナン</t>
    </rPh>
    <phoneticPr fontId="2"/>
  </si>
  <si>
    <t>Googleスプレッドシートや
スマホ・タブレットのエクセルアプリでも動作します！！</t>
    <phoneticPr fontId="2"/>
  </si>
  <si>
    <t>20年後、公的年金は今より２割程目減りする？"所得代替率"とは？</t>
    <phoneticPr fontId="2"/>
  </si>
  <si>
    <t>自分でつくれるエクセル・ライフプラン表</t>
    <phoneticPr fontId="2"/>
  </si>
  <si>
    <t>注５）当ツールの著作権は</t>
    <rPh sb="0" eb="1">
      <t>チュウ</t>
    </rPh>
    <phoneticPr fontId="2"/>
  </si>
  <si>
    <t>のサイト管理者が所有しています。</t>
    <phoneticPr fontId="2"/>
  </si>
  <si>
    <t>❓</t>
    <phoneticPr fontId="2"/>
  </si>
  <si>
    <t>家計収支編</t>
    <phoneticPr fontId="76"/>
  </si>
  <si>
    <t>住宅購入編</t>
    <phoneticPr fontId="76"/>
  </si>
  <si>
    <t>・住宅ローン金額、金利、期間ごとの返済額早見表</t>
  </si>
  <si>
    <t>・40代で住宅ローンは何年返済にするべきか</t>
  </si>
  <si>
    <t>・住宅ローン減税期間中は繰上返済をしない方がよいのか？</t>
  </si>
  <si>
    <t>・【自分でつくれるエクセル・ライフプラン表】繰上返済効果を確認する方法（カンタンです）</t>
  </si>
  <si>
    <t>・手元の500万円で住宅ローン繰上返済するのか、資産運用にまわすのか</t>
  </si>
  <si>
    <t>・住宅ローンの安全な返済比率は税込み年収×〇％以内！</t>
  </si>
  <si>
    <t>・【三段階金利対応！】住宅ローンをエクセルでシミュレーション！</t>
  </si>
  <si>
    <t>・エクセル・ライフプラン表の基本的な入力方法</t>
  </si>
  <si>
    <t>・エクセル・ライフプラン表の使い方Q＆A</t>
  </si>
  <si>
    <t>・【動画】ライフプラン表作成例</t>
  </si>
  <si>
    <t>・ライフプラン表のスタート時点は当年の１月１日が良い理由</t>
  </si>
  <si>
    <t>・【無料ダウンロード】１年間の家計簿はエクセルＡ４・１枚だけでＯＫ！</t>
  </si>
  <si>
    <t>・家計の月間支出は平均どれくらい？</t>
  </si>
  <si>
    <t>・一世帯トータルでいくらお金が必要か？</t>
  </si>
  <si>
    <t>・【会社員向け】年収から年間手取額（可処分所得）を簡易計算できるエクセル　2020年（令和2年）版</t>
  </si>
  <si>
    <t>・“世帯年収別”１か月ごとの平均消費支出と我が家の家計を比較できるエクセルツール！</t>
  </si>
  <si>
    <t>・20年後、公的年金は今より２割程目減りする？（所得代替率の件）</t>
  </si>
  <si>
    <t>・【動画】複数の保険料推移をライフ（マネー）プラン表に反映するやり方</t>
  </si>
  <si>
    <t>・住宅購入後、妻はいくら収入を得ればよいかのシミュレーション</t>
  </si>
  <si>
    <t>・子供の教育費無償化について</t>
  </si>
  <si>
    <t>・働き方が変化する中でライフプランニングはどう変わるか</t>
  </si>
  <si>
    <t>・老後も豊かな生活世帯　ｖｓ　老後貧困化する世帯</t>
  </si>
  <si>
    <t>・会社の退職金と確定拠出年金一時金あわせて税引後いくら手元に残るか？</t>
  </si>
  <si>
    <t>・最低限身に付けるべき金融リテラシー１５項目</t>
  </si>
  <si>
    <t>・ライフプラン表作成に役立つサイト５選</t>
  </si>
  <si>
    <t>・【ケーススタディ】独身世帯のライフプラン表</t>
  </si>
  <si>
    <t>・住宅ローン返済が不安ならエクセルでライフプラン表をつくってみよう！</t>
  </si>
  <si>
    <t>・【ケーススタディ】ライフプラン表をつくって住宅購入可能額を検討する</t>
  </si>
  <si>
    <t>・住宅購入資金のうち頭金の平均はいくらぐらい？</t>
  </si>
  <si>
    <t>・【動画】年収500万円で3000万円のマンションが購入できるかのライフプランシミュレーション</t>
  </si>
  <si>
    <t>・住宅ローン金利0.5％、1.5％、3.0％のときの繰上返済効果の違い</t>
  </si>
  <si>
    <t>・住宅ローン控除はトータルでいくら還付されるかのシミュレーション</t>
  </si>
  <si>
    <t>・2021年3月新築住宅ローン最新低金利TOP３＜30年超固定金利・フラット35編＞</t>
  </si>
  <si>
    <t>・2021年3月新築住宅ローン最新低金利TOP５＜変動金利編＞</t>
  </si>
  <si>
    <t>・住宅ローンを組む際の諸費用は物件価格×〇％</t>
  </si>
  <si>
    <t>リスクと保険編</t>
    <phoneticPr fontId="76"/>
  </si>
  <si>
    <t>・保険契約一覧表（エクセル・無料ダウンロード）</t>
  </si>
  <si>
    <t>・会社員の夫が亡くなったら遺族保障年金はいくら受け取れるのか？</t>
  </si>
  <si>
    <t>・ライフプランシミュレーションから夫の合理的な死亡保険金を確認する方法</t>
  </si>
  <si>
    <t>・生命保険料が半額以下になる？収入保障保険</t>
  </si>
  <si>
    <t>・払った保険料が戻る系の医療保険２選</t>
  </si>
  <si>
    <t>・ネット生命保険はどの会社が最もリーズナブルか？（医療保険編）</t>
  </si>
  <si>
    <t>・ネット生命保険はどの会社が最もリーズナブルか？（定期保険編）</t>
  </si>
  <si>
    <t>・医療保険は必要なのか？生涯の保険料と受け取る保険金から考えてみた。</t>
  </si>
  <si>
    <t>・住宅ローンを組んだら死亡保険は減額、保険料を節約していい？</t>
  </si>
  <si>
    <t>資産運用編</t>
    <phoneticPr fontId="76"/>
  </si>
  <si>
    <t>・投資信託３つの特徴と、もし１０年前からコツコツ積立分散投資していたら？</t>
  </si>
  <si>
    <t>・長期投資の効果－だれでも１億円はつくれる</t>
  </si>
  <si>
    <t>・iDeCo・投資信託　元本割れを回避するための長期保有戦略とは？</t>
  </si>
  <si>
    <t>・成功するための個人型確定拠出年金（iDeCo）の始め方とは？</t>
  </si>
  <si>
    <t>・イデコ（iDeCo／個人型確定拠出年金）で、まずは所得税・住民税を年4万円以上削減してみる</t>
  </si>
  <si>
    <t>・資産運用の効果をライフプラン表に反映するやり方</t>
  </si>
  <si>
    <t>・将来の年金不安はライフプランニングと積立投資でリカバーしよう！</t>
  </si>
  <si>
    <t>・老後の資産運用は運用しながら取り崩すことの効果について</t>
  </si>
  <si>
    <t>・公的年金だけでは不足する老後生活でも資産運用効果で資産が減らないライフプラン例</t>
  </si>
  <si>
    <t>・月1万円の節約が資産運用効果にて50年でXXXX万円になる話</t>
  </si>
  <si>
    <t>・イデコ（iDeCo/個人型確定拠出年金）この配分・30年で約800万を”2000万円以上”にする計画</t>
  </si>
  <si>
    <t>・同じ積立額でも35年で、現金966万円＜投信2191万円＜イデコ3549万円と差が付くわけ</t>
  </si>
  <si>
    <t>・金融資産運用の効果がライフプランに与える影響を検証する方法</t>
  </si>
  <si>
    <t>・イデコ（iDeCo／個人型確定拠出年金）ファンドはパッシブ型（インデックス型）で手数料の安いものを選ぶ３つの理由</t>
  </si>
  <si>
    <t>・ライフプランを充実させる投資信託の選び方①「手数料の低いものを選ぼう」</t>
  </si>
  <si>
    <t>・投資信託　純資産総額ランキングで買ってはいけない理由</t>
  </si>
  <si>
    <t>・たとえば「資産運用ができれば保険は少なくていい」という話－ファイナンシャルプラン関連しあう6分野</t>
  </si>
  <si>
    <t>・イデコ（iDeCo/個人型確定拠出年金）スイッチングのメリット（ＳＢＩ証券）</t>
  </si>
  <si>
    <t>基本的な使用方法編</t>
    <rPh sb="0" eb="3">
      <t>キホンテキ</t>
    </rPh>
    <phoneticPr fontId="76"/>
  </si>
  <si>
    <t>最終更新日</t>
    <rPh sb="0" eb="2">
      <t>サイシュウ</t>
    </rPh>
    <rPh sb="2" eb="5">
      <t>コウシンビ</t>
    </rPh>
    <phoneticPr fontId="76"/>
  </si>
  <si>
    <t>・将来のライフプラン表をつくったら家計が大赤字だった場合はどうすればよいか？</t>
    <phoneticPr fontId="76"/>
  </si>
  <si>
    <t>・子どもが一人増えると大学卒業までいくら必要か</t>
    <phoneticPr fontId="76"/>
  </si>
  <si>
    <t>・夫婦の財布が別の場合、家計簿はどうすればよい？</t>
    <phoneticPr fontId="76"/>
  </si>
  <si>
    <t>・年収1000万円でも老後破産するのはなぜ？</t>
    <phoneticPr fontId="76"/>
  </si>
  <si>
    <t>・【動画】ライフプラン表で住宅ローンの繰上返済を計画する</t>
    <phoneticPr fontId="76"/>
  </si>
  <si>
    <t>・住宅ローンは何年で組めばよいのか</t>
    <phoneticPr fontId="76"/>
  </si>
  <si>
    <t>・住宅ローンは固定金利、変動金利どっちを選ぶ？</t>
    <phoneticPr fontId="76"/>
  </si>
  <si>
    <t>・妻が専業主婦の家庭の世帯主が亡くなったら家計はどうなるか？</t>
    <phoneticPr fontId="76"/>
  </si>
  <si>
    <t>・死亡保険　必要保障額を計算してみよう！</t>
    <phoneticPr fontId="76"/>
  </si>
  <si>
    <t>・死亡保険　必要保障額の推移シミュレーション</t>
    <phoneticPr fontId="76"/>
  </si>
  <si>
    <t>・世帯当たりの生命保険料は平均いくらぐらい払っているのか？</t>
    <phoneticPr fontId="76"/>
  </si>
  <si>
    <t>・大病や大ケガでの長期就業不能に備える。ネット加入できる就業不能保険はどこが一番リーズナブルか</t>
    <phoneticPr fontId="76"/>
  </si>
  <si>
    <t>・ネット生命保険はどの会社が最もリーズナブルか？（収入保障保険編）</t>
    <phoneticPr fontId="76"/>
  </si>
  <si>
    <t>・積立投資はライフプラン表にどう反映させるのか？</t>
    <phoneticPr fontId="76"/>
  </si>
  <si>
    <t>・過去31年間（1990-2021）の投資結果シミュレーション（エクセルツールあり）</t>
    <phoneticPr fontId="76"/>
  </si>
  <si>
    <t>・金融資産のうち、何割くらいまで投資に充ててよいか？</t>
    <phoneticPr fontId="76"/>
  </si>
  <si>
    <t>・月１万円の節約＝５０年で６００万円～３６９３万円の家計改善効果！</t>
    <phoneticPr fontId="76"/>
  </si>
  <si>
    <t>・積立額が同じでも、年金以外に老後使えるお金が月1.9万円と月13.6万円と差がつく理由</t>
    <phoneticPr fontId="76"/>
  </si>
  <si>
    <t>・イデコ（iDeCo/個人型確定拠出年金）は公的年金（厚生年金、国民年金）の不足分を補えるのか？</t>
    <phoneticPr fontId="76"/>
  </si>
  <si>
    <t>・【投資信託】インデックス（パッシブ）型とアクティブ型はどちらを選ぶ？</t>
    <phoneticPr fontId="76"/>
  </si>
  <si>
    <t>・ＳＢＩ証券のイデコ（iDeCo/個人型確定拠出年金）で国際分散投資するならこの５つのファンドがおススメ</t>
    <phoneticPr fontId="76"/>
  </si>
  <si>
    <t>・ライフプランを充実させる投資信託の選び方②　「基本的にはインデックス型を選ぼう」</t>
    <phoneticPr fontId="76"/>
  </si>
  <si>
    <t>・ライフプランを充実させる投資信託の選び方③　「無分配型・再投資型・１年決算型を選ぼう」</t>
    <phoneticPr fontId="76"/>
  </si>
  <si>
    <t>・ライフプランを充実させる投資信託の選び方④　「できるだけ解散（繰上償還）しないものを選ぼう」</t>
    <phoneticPr fontId="76"/>
  </si>
  <si>
    <t>・複利のパワーで地球で一番金持ちになる方法</t>
    <phoneticPr fontId="76"/>
  </si>
  <si>
    <t>※前年の普通預金等が不足している場合、CF表には"0"と反映されます。</t>
    <rPh sb="1" eb="3">
      <t>ゼンネン</t>
    </rPh>
    <rPh sb="4" eb="9">
      <t>フツウヨキントウ</t>
    </rPh>
    <rPh sb="10" eb="12">
      <t>フソク</t>
    </rPh>
    <rPh sb="16" eb="18">
      <t>バアイ</t>
    </rPh>
    <rPh sb="21" eb="22">
      <t>ヒョウ</t>
    </rPh>
    <rPh sb="28" eb="30">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</si>
</sst>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176" formatCode="#,##0_);[Red]\(#,##0\)"/>
    <numFmt numFmtId="177" formatCode="#,##0_ "/>
    <numFmt numFmtId="178" formatCode="##&quot;年&quot;&quot;後&quot;"/>
    <numFmt numFmtId="179" formatCode="0.0%"/>
    <numFmt numFmtId="180" formatCode="#,###&quot;万&quot;&quot;円&quot;"/>
    <numFmt numFmtId="181" formatCode="###,###&quot;円&quot;"/>
    <numFmt numFmtId="182" formatCode="0.000%"/>
    <numFmt numFmtId="183" formatCode="0.000_ "/>
    <numFmt numFmtId="184" formatCode="0_ "/>
    <numFmt numFmtId="185" formatCode="0_);[Red]\(0\)"/>
    <numFmt numFmtId="186" formatCode="0&quot;～&quot;"/>
    <numFmt numFmtId="187" formatCode="#&quot;～&quot;"/>
    <numFmt numFmtId="188" formatCode="0.0"/>
    <numFmt numFmtId="189" formatCode="yyyy\-mm\-dd;@"/>
  </numFmts>
  <fonts count="8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8"/>
      <name val="HGｺﾞｼｯｸM"/>
      <family val="3"/>
      <charset val="128"/>
    </font>
    <font>
      <b/>
      <i/>
      <sz val="8"/>
      <color indexed="9"/>
      <name val="HGｺﾞｼｯｸM"/>
      <family val="3"/>
      <charset val="128"/>
    </font>
    <font>
      <b/>
      <i/>
      <sz val="8"/>
      <name val="HGｺﾞｼｯｸM"/>
      <family val="3"/>
      <charset val="128"/>
    </font>
    <font>
      <sz val="8"/>
      <color indexed="8"/>
      <name val="HGｺﾞｼｯｸM"/>
      <family val="3"/>
      <charset val="128"/>
    </font>
    <font>
      <sz val="11"/>
      <name val="HGｺﾞｼｯｸM"/>
      <family val="3"/>
      <charset val="128"/>
    </font>
    <font>
      <b/>
      <sz val="16"/>
      <name val="HGｺﾞｼｯｸM"/>
      <family val="3"/>
      <charset val="128"/>
    </font>
    <font>
      <sz val="6"/>
      <name val="ＭＳ Ｐゴシック"/>
      <family val="3"/>
      <charset val="128"/>
    </font>
    <font>
      <b/>
      <i/>
      <sz val="10"/>
      <name val="HGｺﾞｼｯｸM"/>
      <family val="3"/>
      <charset val="128"/>
    </font>
    <font>
      <sz val="9"/>
      <color indexed="81"/>
      <name val="MS P ゴシック"/>
      <family val="3"/>
      <charset val="128"/>
    </font>
    <font>
      <sz val="9"/>
      <name val="HGｺﾞｼｯｸM"/>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8"/>
      <name val="Meiryo UI"/>
      <family val="3"/>
      <charset val="128"/>
    </font>
    <font>
      <sz val="11"/>
      <color indexed="10"/>
      <name val="ＭＳ Ｐゴシック"/>
      <family val="3"/>
      <charset val="128"/>
    </font>
    <font>
      <sz val="6"/>
      <name val="ＭＳ Ｐゴシック"/>
      <family val="3"/>
      <charset val="128"/>
    </font>
    <font>
      <sz val="6"/>
      <color indexed="8"/>
      <name val="ＭＳ Ｐゴシック"/>
      <family val="3"/>
      <charset val="128"/>
    </font>
    <font>
      <sz val="7"/>
      <color indexed="8"/>
      <name val="ＭＳ Ｐゴシック"/>
      <family val="3"/>
      <charset val="128"/>
    </font>
    <font>
      <sz val="9"/>
      <color indexed="8"/>
      <name val="HGｺﾞｼｯｸM"/>
      <family val="3"/>
      <charset val="128"/>
    </font>
    <font>
      <b/>
      <sz val="9"/>
      <color indexed="8"/>
      <name val="HGｺﾞｼｯｸM"/>
      <family val="3"/>
      <charset val="128"/>
    </font>
    <font>
      <u/>
      <sz val="8"/>
      <color indexed="12"/>
      <name val="HGｺﾞｼｯｸM"/>
      <family val="3"/>
      <charset val="128"/>
    </font>
    <font>
      <u/>
      <sz val="10"/>
      <color indexed="12"/>
      <name val="HGｺﾞｼｯｸM"/>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HGｺﾞｼｯｸM"/>
      <family val="3"/>
      <charset val="128"/>
    </font>
    <font>
      <sz val="11"/>
      <color rgb="FFFF0000"/>
      <name val="HGｺﾞｼｯｸM"/>
      <family val="3"/>
      <charset val="128"/>
    </font>
    <font>
      <b/>
      <i/>
      <sz val="11"/>
      <color theme="1"/>
      <name val="HGｺﾞｼｯｸM"/>
      <family val="3"/>
      <charset val="128"/>
    </font>
    <font>
      <sz val="10"/>
      <color theme="1"/>
      <name val="HGｺﾞｼｯｸM"/>
      <family val="3"/>
      <charset val="128"/>
    </font>
    <font>
      <sz val="8"/>
      <color theme="1"/>
      <name val="HGｺﾞｼｯｸM"/>
      <family val="3"/>
      <charset val="128"/>
    </font>
    <font>
      <sz val="11"/>
      <color rgb="FFFFFF00"/>
      <name val="HGｺﾞｼｯｸM"/>
      <family val="3"/>
      <charset val="128"/>
    </font>
    <font>
      <b/>
      <sz val="11"/>
      <color theme="1"/>
      <name val="HGｺﾞｼｯｸM"/>
      <family val="3"/>
      <charset val="128"/>
    </font>
    <font>
      <sz val="8"/>
      <color rgb="FFFF0000"/>
      <name val="HGｺﾞｼｯｸM"/>
      <family val="3"/>
      <charset val="128"/>
    </font>
    <font>
      <b/>
      <sz val="11"/>
      <color rgb="FFFF0000"/>
      <name val="HGｺﾞｼｯｸM"/>
      <family val="3"/>
      <charset val="128"/>
    </font>
    <font>
      <b/>
      <i/>
      <sz val="8"/>
      <color theme="4" tint="-0.499984740745262"/>
      <name val="HGｺﾞｼｯｸM"/>
      <family val="3"/>
      <charset val="128"/>
    </font>
    <font>
      <sz val="8"/>
      <color theme="4" tint="-0.499984740745262"/>
      <name val="HGｺﾞｼｯｸM"/>
      <family val="3"/>
      <charset val="128"/>
    </font>
    <font>
      <u/>
      <sz val="8"/>
      <color theme="10"/>
      <name val="ＭＳ Ｐゴシック"/>
      <family val="3"/>
      <charset val="128"/>
      <scheme val="minor"/>
    </font>
    <font>
      <b/>
      <i/>
      <sz val="8"/>
      <color theme="5" tint="-0.499984740745262"/>
      <name val="HGｺﾞｼｯｸM"/>
      <family val="3"/>
      <charset val="128"/>
    </font>
    <font>
      <sz val="8"/>
      <color theme="5" tint="-0.499984740745262"/>
      <name val="HGｺﾞｼｯｸM"/>
      <family val="3"/>
      <charset val="128"/>
    </font>
    <font>
      <b/>
      <i/>
      <sz val="8"/>
      <color theme="9" tint="-0.499984740745262"/>
      <name val="HGｺﾞｼｯｸM"/>
      <family val="3"/>
      <charset val="128"/>
    </font>
    <font>
      <sz val="8"/>
      <color theme="9" tint="-0.499984740745262"/>
      <name val="HGｺﾞｼｯｸM"/>
      <family val="3"/>
      <charset val="128"/>
    </font>
    <font>
      <sz val="8"/>
      <color theme="0"/>
      <name val="HGｺﾞｼｯｸM"/>
      <family val="3"/>
      <charset val="128"/>
    </font>
    <font>
      <sz val="8"/>
      <color theme="3"/>
      <name val="HGｺﾞｼｯｸM"/>
      <family val="3"/>
      <charset val="128"/>
    </font>
    <font>
      <sz val="11"/>
      <color theme="0"/>
      <name val="HGｺﾞｼｯｸM"/>
      <family val="3"/>
      <charset val="128"/>
    </font>
    <font>
      <sz val="9"/>
      <color theme="1"/>
      <name val="HGｺﾞｼｯｸM"/>
      <family val="3"/>
      <charset val="128"/>
    </font>
    <font>
      <sz val="8"/>
      <color theme="0" tint="-0.499984740745262"/>
      <name val="HGｺﾞｼｯｸM"/>
      <family val="3"/>
      <charset val="128"/>
    </font>
    <font>
      <sz val="8"/>
      <color theme="4"/>
      <name val="HGｺﾞｼｯｸM"/>
      <family val="3"/>
      <charset val="128"/>
    </font>
    <font>
      <sz val="8"/>
      <color theme="1"/>
      <name val="ＭＳ Ｐゴシック"/>
      <family val="3"/>
      <charset val="128"/>
      <scheme val="minor"/>
    </font>
    <font>
      <b/>
      <i/>
      <sz val="10"/>
      <color theme="1"/>
      <name val="HGｺﾞｼｯｸM"/>
      <family val="3"/>
      <charset val="128"/>
    </font>
    <font>
      <b/>
      <i/>
      <sz val="10"/>
      <color theme="3"/>
      <name val="HGｺﾞｼｯｸM"/>
      <family val="3"/>
      <charset val="128"/>
    </font>
    <font>
      <b/>
      <sz val="8"/>
      <color theme="4"/>
      <name val="HGｺﾞｼｯｸM"/>
      <family val="3"/>
      <charset val="128"/>
    </font>
    <font>
      <b/>
      <sz val="8"/>
      <color theme="3"/>
      <name val="HGｺﾞｼｯｸM"/>
      <family val="3"/>
      <charset val="128"/>
    </font>
    <font>
      <b/>
      <i/>
      <sz val="12"/>
      <color theme="1"/>
      <name val="HGｺﾞｼｯｸM"/>
      <family val="3"/>
      <charset val="128"/>
    </font>
    <font>
      <b/>
      <i/>
      <u val="double"/>
      <sz val="9"/>
      <color theme="1"/>
      <name val="HGｺﾞｼｯｸM"/>
      <family val="3"/>
      <charset val="128"/>
    </font>
    <font>
      <sz val="9"/>
      <color rgb="FFFF0000"/>
      <name val="HGｺﾞｼｯｸM"/>
      <family val="3"/>
      <charset val="128"/>
    </font>
    <font>
      <b/>
      <sz val="9"/>
      <color theme="3"/>
      <name val="HGｺﾞｼｯｸM"/>
      <family val="3"/>
      <charset val="128"/>
    </font>
    <font>
      <sz val="8"/>
      <color theme="1"/>
      <name val="Meiryo UI"/>
      <family val="3"/>
      <charset val="128"/>
    </font>
    <font>
      <b/>
      <sz val="10"/>
      <color theme="1"/>
      <name val="Meiryo UI"/>
      <family val="3"/>
      <charset val="128"/>
    </font>
    <font>
      <sz val="8"/>
      <color rgb="FF191919"/>
      <name val="Meiryo UI"/>
      <family val="3"/>
      <charset val="128"/>
    </font>
    <font>
      <b/>
      <sz val="8"/>
      <color theme="1"/>
      <name val="Meiryo UI"/>
      <family val="3"/>
      <charset val="128"/>
    </font>
    <font>
      <sz val="7"/>
      <color theme="1"/>
      <name val="HGｺﾞｼｯｸM"/>
      <family val="3"/>
      <charset val="128"/>
    </font>
    <font>
      <b/>
      <sz val="9"/>
      <color theme="1"/>
      <name val="HGｺﾞｼｯｸM"/>
      <family val="3"/>
      <charset val="128"/>
    </font>
    <font>
      <u/>
      <sz val="8"/>
      <color theme="10"/>
      <name val="HGｺﾞｼｯｸM"/>
      <family val="3"/>
      <charset val="128"/>
    </font>
    <font>
      <b/>
      <i/>
      <u/>
      <sz val="8"/>
      <color theme="10"/>
      <name val="ＭＳ Ｐゴシック"/>
      <family val="3"/>
      <charset val="128"/>
      <scheme val="minor"/>
    </font>
    <font>
      <u/>
      <sz val="10"/>
      <color theme="6" tint="-0.499984740745262"/>
      <name val="メイリオ"/>
      <family val="3"/>
      <charset val="128"/>
    </font>
    <font>
      <u/>
      <sz val="7.5"/>
      <color theme="10"/>
      <name val="HGｺﾞｼｯｸM"/>
      <family val="3"/>
      <charset val="128"/>
    </font>
    <font>
      <b/>
      <u/>
      <sz val="11"/>
      <color theme="10"/>
      <name val="HGｺﾞｼｯｸM"/>
      <family val="3"/>
      <charset val="128"/>
    </font>
    <font>
      <b/>
      <sz val="11"/>
      <color theme="0"/>
      <name val="メイリオ"/>
      <family val="3"/>
      <charset val="128"/>
    </font>
    <font>
      <u/>
      <sz val="11"/>
      <color theme="10"/>
      <name val="HGｺﾞｼｯｸM"/>
      <family val="3"/>
      <charset val="128"/>
    </font>
    <font>
      <sz val="11"/>
      <color theme="1"/>
      <name val="Segoe UI Symbol"/>
      <family val="3"/>
    </font>
    <font>
      <sz val="6"/>
      <name val="ＭＳ Ｐゴシック"/>
      <family val="3"/>
      <charset val="128"/>
      <scheme val="minor"/>
    </font>
    <font>
      <sz val="9"/>
      <color theme="1"/>
      <name val="Meiryo UI"/>
      <family val="3"/>
      <charset val="128"/>
    </font>
    <font>
      <u/>
      <sz val="9"/>
      <color theme="10"/>
      <name val="Meiryo UI"/>
      <family val="3"/>
      <charset val="128"/>
    </font>
    <font>
      <b/>
      <sz val="11"/>
      <color theme="3" tint="-0.249977111117893"/>
      <name val="Meiryo UI"/>
      <family val="3"/>
      <charset val="128"/>
    </font>
    <font>
      <sz val="8"/>
      <color theme="3"/>
      <name val="Meiryo UI"/>
      <family val="3"/>
      <charset val="128"/>
    </font>
  </fonts>
  <fills count="31">
    <fill>
      <patternFill patternType="none"/>
    </fill>
    <fill>
      <patternFill patternType="gray125"/>
    </fill>
    <fill>
      <patternFill patternType="solid">
        <fgColor indexed="17"/>
        <bgColor indexed="64"/>
      </patternFill>
    </fill>
    <fill>
      <patternFill patternType="solid">
        <fgColor indexed="47"/>
        <bgColor indexed="64"/>
      </patternFill>
    </fill>
    <fill>
      <patternFill patternType="solid">
        <fgColor theme="0"/>
        <bgColor indexed="64"/>
      </patternFill>
    </fill>
    <fill>
      <patternFill patternType="solid">
        <fgColor theme="6"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FFCC99"/>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4" tint="0.39997558519241921"/>
        <bgColor indexed="64"/>
      </patternFill>
    </fill>
  </fills>
  <borders count="12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hair">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rgb="FFFFC000"/>
      </bottom>
      <diagonal/>
    </border>
    <border>
      <left/>
      <right/>
      <top/>
      <bottom style="medium">
        <color theme="8" tint="-0.24994659260841701"/>
      </bottom>
      <diagonal/>
    </border>
    <border>
      <left/>
      <right/>
      <top/>
      <bottom style="medium">
        <color theme="6" tint="-0.24994659260841701"/>
      </bottom>
      <diagonal/>
    </border>
    <border>
      <left/>
      <right/>
      <top/>
      <bottom style="thin">
        <color theme="0" tint="-0.14996795556505021"/>
      </bottom>
      <diagonal/>
    </border>
    <border>
      <left/>
      <right/>
      <top/>
      <bottom style="medium">
        <color rgb="FFFFCC00"/>
      </bottom>
      <diagonal/>
    </border>
    <border>
      <left/>
      <right/>
      <top style="thin">
        <color theme="0" tint="-0.14996795556505021"/>
      </top>
      <bottom style="thin">
        <color theme="0" tint="-0.14996795556505021"/>
      </bottom>
      <diagonal/>
    </border>
    <border>
      <left/>
      <right/>
      <top style="medium">
        <color theme="8" tint="-0.24994659260841701"/>
      </top>
      <bottom style="thin">
        <color theme="0" tint="-0.14996795556505021"/>
      </bottom>
      <diagonal/>
    </border>
    <border>
      <left style="thin">
        <color indexed="22"/>
      </left>
      <right style="thin">
        <color indexed="22"/>
      </right>
      <top style="thin">
        <color theme="3"/>
      </top>
      <bottom style="thin">
        <color theme="3"/>
      </bottom>
      <diagonal/>
    </border>
    <border>
      <left style="thin">
        <color indexed="22"/>
      </left>
      <right style="thin">
        <color indexed="22"/>
      </right>
      <top style="thin">
        <color theme="5" tint="-0.499984740745262"/>
      </top>
      <bottom style="thin">
        <color theme="5" tint="-0.499984740745262"/>
      </bottom>
      <diagonal/>
    </border>
    <border>
      <left style="thin">
        <color indexed="22"/>
      </left>
      <right style="thin">
        <color indexed="22"/>
      </right>
      <top style="thin">
        <color theme="9" tint="-0.499984740745262"/>
      </top>
      <bottom style="thin">
        <color theme="9" tint="-0.499984740745262"/>
      </bottom>
      <diagonal/>
    </border>
    <border>
      <left style="thin">
        <color indexed="22"/>
      </left>
      <right style="thin">
        <color indexed="22"/>
      </right>
      <top style="thin">
        <color theme="6" tint="-0.499984740745262"/>
      </top>
      <bottom style="thin">
        <color theme="6" tint="-0.499984740745262"/>
      </bottom>
      <diagonal/>
    </border>
    <border>
      <left style="thin">
        <color indexed="22"/>
      </left>
      <right style="thin">
        <color indexed="22"/>
      </right>
      <top style="thin">
        <color theme="3"/>
      </top>
      <bottom style="thin">
        <color theme="9" tint="-0.499984740745262"/>
      </bottom>
      <diagonal/>
    </border>
    <border>
      <left style="thin">
        <color indexed="22"/>
      </left>
      <right style="thin">
        <color indexed="22"/>
      </right>
      <top style="thin">
        <color theme="3"/>
      </top>
      <bottom/>
      <diagonal/>
    </border>
    <border>
      <left style="thin">
        <color indexed="64"/>
      </left>
      <right style="thin">
        <color indexed="64"/>
      </right>
      <top style="thin">
        <color indexed="64"/>
      </top>
      <bottom style="medium">
        <color theme="8" tint="-0.24994659260841701"/>
      </bottom>
      <diagonal/>
    </border>
    <border>
      <left style="medium">
        <color theme="5"/>
      </left>
      <right style="medium">
        <color theme="5"/>
      </right>
      <top style="medium">
        <color theme="5"/>
      </top>
      <bottom style="thin">
        <color indexed="64"/>
      </bottom>
      <diagonal/>
    </border>
    <border>
      <left style="medium">
        <color theme="4"/>
      </left>
      <right style="medium">
        <color theme="4"/>
      </right>
      <top style="medium">
        <color theme="4"/>
      </top>
      <bottom style="thin">
        <color indexed="64"/>
      </bottom>
      <diagonal/>
    </border>
    <border>
      <left style="medium">
        <color theme="5"/>
      </left>
      <right style="medium">
        <color theme="5"/>
      </right>
      <top style="thin">
        <color indexed="64"/>
      </top>
      <bottom style="thin">
        <color indexed="64"/>
      </bottom>
      <diagonal/>
    </border>
    <border>
      <left style="medium">
        <color theme="4"/>
      </left>
      <right style="medium">
        <color theme="4"/>
      </right>
      <top style="thin">
        <color indexed="64"/>
      </top>
      <bottom style="thin">
        <color indexed="64"/>
      </bottom>
      <diagonal/>
    </border>
    <border>
      <left style="medium">
        <color theme="5"/>
      </left>
      <right style="medium">
        <color theme="5"/>
      </right>
      <top/>
      <bottom style="medium">
        <color theme="5"/>
      </bottom>
      <diagonal/>
    </border>
    <border>
      <left style="hair">
        <color theme="4"/>
      </left>
      <right style="hair">
        <color theme="4"/>
      </right>
      <top style="hair">
        <color theme="4"/>
      </top>
      <bottom style="hair">
        <color theme="4"/>
      </bottom>
      <diagonal/>
    </border>
    <border>
      <left/>
      <right/>
      <top style="medium">
        <color rgb="FFFF0000"/>
      </top>
      <bottom/>
      <diagonal/>
    </border>
    <border>
      <left/>
      <right style="medium">
        <color theme="5"/>
      </right>
      <top style="thin">
        <color indexed="64"/>
      </top>
      <bottom style="thin">
        <color indexed="64"/>
      </bottom>
      <diagonal/>
    </border>
    <border>
      <left style="medium">
        <color theme="4"/>
      </left>
      <right style="medium">
        <color theme="4"/>
      </right>
      <top/>
      <bottom style="medium">
        <color theme="4"/>
      </bottom>
      <diagonal/>
    </border>
    <border>
      <left style="thin">
        <color indexed="22"/>
      </left>
      <right/>
      <top style="thin">
        <color theme="6" tint="-0.499984740745262"/>
      </top>
      <bottom style="thin">
        <color theme="6" tint="-0.499984740745262"/>
      </bottom>
      <diagonal/>
    </border>
    <border>
      <left/>
      <right style="thin">
        <color indexed="22"/>
      </right>
      <top style="thin">
        <color theme="6" tint="-0.499984740745262"/>
      </top>
      <bottom style="thin">
        <color theme="6"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22"/>
      </left>
      <right/>
      <top style="thin">
        <color theme="9" tint="-0.499984740745262"/>
      </top>
      <bottom style="thin">
        <color theme="9" tint="-0.499984740745262"/>
      </bottom>
      <diagonal/>
    </border>
    <border>
      <left/>
      <right style="thin">
        <color indexed="22"/>
      </right>
      <top style="thin">
        <color theme="9" tint="-0.499984740745262"/>
      </top>
      <bottom style="thin">
        <color theme="9" tint="-0.499984740745262"/>
      </bottom>
      <diagonal/>
    </border>
    <border>
      <left style="thin">
        <color indexed="22"/>
      </left>
      <right/>
      <top style="thin">
        <color theme="5" tint="-0.499984740745262"/>
      </top>
      <bottom style="thin">
        <color theme="5" tint="-0.499984740745262"/>
      </bottom>
      <diagonal/>
    </border>
    <border>
      <left/>
      <right style="thin">
        <color indexed="22"/>
      </right>
      <top style="thin">
        <color theme="5" tint="-0.499984740745262"/>
      </top>
      <bottom style="thin">
        <color theme="5" tint="-0.499984740745262"/>
      </bottom>
      <diagonal/>
    </border>
    <border>
      <left style="thin">
        <color indexed="22"/>
      </left>
      <right/>
      <top style="thin">
        <color theme="3"/>
      </top>
      <bottom style="thin">
        <color theme="3"/>
      </bottom>
      <diagonal/>
    </border>
    <border>
      <left/>
      <right style="thin">
        <color indexed="22"/>
      </right>
      <top style="thin">
        <color theme="3"/>
      </top>
      <bottom style="thin">
        <color theme="3"/>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theme="8" tint="-0.24994659260841701"/>
      </top>
      <bottom style="medium">
        <color theme="8" tint="-0.24994659260841701"/>
      </bottom>
      <diagonal/>
    </border>
    <border>
      <left style="hair">
        <color theme="8" tint="-0.24994659260841701"/>
      </left>
      <right style="hair">
        <color theme="8" tint="-0.24994659260841701"/>
      </right>
      <top/>
      <bottom style="medium">
        <color theme="8" tint="-0.24994659260841701"/>
      </bottom>
      <diagonal/>
    </border>
    <border>
      <left style="hair">
        <color theme="8" tint="-0.24994659260841701"/>
      </left>
      <right style="hair">
        <color theme="8" tint="-0.24994659260841701"/>
      </right>
      <top style="medium">
        <color theme="8" tint="-0.24994659260841701"/>
      </top>
      <bottom style="medium">
        <color theme="8" tint="-0.24994659260841701"/>
      </bottom>
      <diagonal/>
    </border>
    <border>
      <left/>
      <right style="hair">
        <color theme="8" tint="-0.24994659260841701"/>
      </right>
      <top/>
      <bottom style="medium">
        <color theme="8" tint="-0.24994659260841701"/>
      </bottom>
      <diagonal/>
    </border>
    <border>
      <left style="hair">
        <color theme="8" tint="-0.24994659260841701"/>
      </left>
      <right/>
      <top/>
      <bottom style="medium">
        <color theme="8" tint="-0.24994659260841701"/>
      </bottom>
      <diagonal/>
    </border>
    <border>
      <left style="hair">
        <color theme="8" tint="-0.24994659260841701"/>
      </left>
      <right/>
      <top style="medium">
        <color theme="8" tint="-0.24994659260841701"/>
      </top>
      <bottom style="medium">
        <color theme="8" tint="-0.24994659260841701"/>
      </bottom>
      <diagonal/>
    </border>
    <border>
      <left style="hair">
        <color theme="8" tint="-0.24994659260841701"/>
      </left>
      <right/>
      <top style="medium">
        <color rgb="FFFFCC00"/>
      </top>
      <bottom style="medium">
        <color theme="8" tint="-0.24994659260841701"/>
      </bottom>
      <diagonal/>
    </border>
    <border>
      <left/>
      <right/>
      <top style="medium">
        <color rgb="FFFFCC00"/>
      </top>
      <bottom style="medium">
        <color theme="8" tint="-0.24994659260841701"/>
      </bottom>
      <diagonal/>
    </border>
    <border>
      <left style="hair">
        <color theme="8" tint="-0.24994659260841701"/>
      </left>
      <right style="hair">
        <color theme="8" tint="-0.24994659260841701"/>
      </right>
      <top/>
      <bottom style="medium">
        <color rgb="FFFFCC00"/>
      </bottom>
      <diagonal/>
    </border>
    <border>
      <left style="hair">
        <color theme="8" tint="-0.24994659260841701"/>
      </left>
      <right/>
      <top/>
      <bottom style="medium">
        <color rgb="FFFFCC00"/>
      </bottom>
      <diagonal/>
    </border>
    <border>
      <left style="thin">
        <color theme="6" tint="-0.499984740745262"/>
      </left>
      <right/>
      <top style="double">
        <color indexed="64"/>
      </top>
      <bottom/>
      <diagonal/>
    </border>
    <border>
      <left/>
      <right style="thin">
        <color theme="6" tint="-0.499984740745262"/>
      </right>
      <top style="double">
        <color indexed="64"/>
      </top>
      <bottom/>
      <diagonal/>
    </border>
    <border>
      <left style="thin">
        <color theme="6" tint="-0.499984740745262"/>
      </left>
      <right/>
      <top/>
      <bottom/>
      <diagonal/>
    </border>
    <border>
      <left/>
      <right style="thin">
        <color theme="6" tint="-0.499984740745262"/>
      </right>
      <top/>
      <bottom/>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right/>
      <top style="medium">
        <color rgb="FFFFCC00"/>
      </top>
      <bottom style="medium">
        <color rgb="FFFFCC00"/>
      </bottom>
      <diagonal/>
    </border>
    <border>
      <left/>
      <right/>
      <top style="medium">
        <color theme="6" tint="-0.24994659260841701"/>
      </top>
      <bottom/>
      <diagonal/>
    </border>
    <border>
      <left/>
      <right/>
      <top style="thin">
        <color theme="0" tint="-0.14996795556505021"/>
      </top>
      <bottom style="medium">
        <color theme="8" tint="-0.24994659260841701"/>
      </bottom>
      <diagonal/>
    </border>
    <border>
      <left style="thin">
        <color indexed="64"/>
      </left>
      <right/>
      <top style="thin">
        <color indexed="64"/>
      </top>
      <bottom style="medium">
        <color theme="8" tint="-0.24994659260841701"/>
      </bottom>
      <diagonal/>
    </border>
    <border>
      <left/>
      <right style="thin">
        <color indexed="64"/>
      </right>
      <top style="thin">
        <color indexed="64"/>
      </top>
      <bottom style="medium">
        <color theme="8" tint="-0.24994659260841701"/>
      </bottom>
      <diagonal/>
    </border>
    <border>
      <left/>
      <right style="hair">
        <color theme="8" tint="-0.24994659260841701"/>
      </right>
      <top style="medium">
        <color theme="8" tint="-0.24994659260841701"/>
      </top>
      <bottom style="medium">
        <color theme="8" tint="-0.24994659260841701"/>
      </bottom>
      <diagonal/>
    </border>
    <border>
      <left/>
      <right style="hair">
        <color theme="8" tint="-0.24994659260841701"/>
      </right>
      <top/>
      <bottom style="medium">
        <color rgb="FFFFCC00"/>
      </bottom>
      <diagonal/>
    </border>
    <border>
      <left/>
      <right/>
      <top style="thin">
        <color theme="0" tint="-0.14996795556505021"/>
      </top>
      <bottom/>
      <diagonal/>
    </border>
    <border>
      <left/>
      <right/>
      <top style="medium">
        <color theme="8" tint="-0.24994659260841701"/>
      </top>
      <bottom/>
      <diagonal/>
    </border>
    <border>
      <left style="thin">
        <color indexed="22"/>
      </left>
      <right style="thin">
        <color indexed="22"/>
      </right>
      <top style="thin">
        <color theme="6" tint="-0.499984740745262"/>
      </top>
      <bottom style="thin">
        <color indexed="22"/>
      </bottom>
      <diagonal/>
    </border>
    <border>
      <left/>
      <right/>
      <top/>
      <bottom style="hair">
        <color theme="3"/>
      </bottom>
      <diagonal/>
    </border>
    <border>
      <left/>
      <right/>
      <top style="hair">
        <color theme="3"/>
      </top>
      <bottom style="hair">
        <color theme="3"/>
      </bottom>
      <diagonal/>
    </border>
  </borders>
  <cellStyleXfs count="5">
    <xf numFmtId="0" fontId="0" fillId="0" borderId="0">
      <alignment vertical="center"/>
    </xf>
    <xf numFmtId="9" fontId="29" fillId="0" borderId="0" applyFont="0" applyFill="0" applyBorder="0" applyAlignment="0" applyProtection="0">
      <alignment vertical="center"/>
    </xf>
    <xf numFmtId="0" fontId="30"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cellStyleXfs>
  <cellXfs count="619">
    <xf numFmtId="0" fontId="0" fillId="0" borderId="0" xfId="0">
      <alignment vertical="center"/>
    </xf>
    <xf numFmtId="0" fontId="31" fillId="4" borderId="0" xfId="0" applyFont="1" applyFill="1" applyProtection="1">
      <alignment vertical="center"/>
      <protection hidden="1"/>
    </xf>
    <xf numFmtId="0" fontId="31" fillId="5" borderId="0" xfId="0" applyFont="1" applyFill="1" applyProtection="1">
      <alignment vertical="center"/>
      <protection hidden="1"/>
    </xf>
    <xf numFmtId="0" fontId="32" fillId="4" borderId="0" xfId="0" applyFont="1" applyFill="1" applyProtection="1">
      <alignment vertical="center"/>
      <protection hidden="1"/>
    </xf>
    <xf numFmtId="0" fontId="31" fillId="6" borderId="50" xfId="0" applyFont="1" applyFill="1" applyBorder="1" applyProtection="1">
      <alignment vertical="center"/>
      <protection hidden="1"/>
    </xf>
    <xf numFmtId="0" fontId="31" fillId="7" borderId="51" xfId="0" applyFont="1" applyFill="1" applyBorder="1" applyProtection="1">
      <alignment vertical="center"/>
      <protection hidden="1"/>
    </xf>
    <xf numFmtId="0" fontId="33" fillId="5" borderId="52" xfId="0" applyFont="1" applyFill="1" applyBorder="1" applyProtection="1">
      <alignment vertical="center"/>
      <protection hidden="1"/>
    </xf>
    <xf numFmtId="0" fontId="31" fillId="5" borderId="52" xfId="0" applyFont="1" applyFill="1" applyBorder="1" applyProtection="1">
      <alignment vertical="center"/>
      <protection hidden="1"/>
    </xf>
    <xf numFmtId="0" fontId="34" fillId="4" borderId="0" xfId="0" applyFont="1" applyFill="1" applyAlignment="1" applyProtection="1">
      <alignment vertical="center" shrinkToFit="1"/>
      <protection hidden="1"/>
    </xf>
    <xf numFmtId="0" fontId="35" fillId="4" borderId="0" xfId="0" applyFont="1" applyFill="1" applyAlignment="1" applyProtection="1">
      <alignment horizontal="right" vertical="center"/>
      <protection hidden="1"/>
    </xf>
    <xf numFmtId="0" fontId="34" fillId="4" borderId="2" xfId="0" applyFont="1" applyFill="1" applyBorder="1" applyAlignment="1" applyProtection="1">
      <alignment vertical="center" shrinkToFit="1"/>
      <protection hidden="1"/>
    </xf>
    <xf numFmtId="0" fontId="33" fillId="4" borderId="0" xfId="0" applyFont="1" applyFill="1" applyProtection="1">
      <alignment vertical="center"/>
      <protection hidden="1"/>
    </xf>
    <xf numFmtId="0" fontId="31" fillId="4" borderId="0" xfId="0" applyFont="1" applyFill="1" applyAlignment="1" applyProtection="1">
      <alignment horizontal="center" vertical="center"/>
      <protection hidden="1"/>
    </xf>
    <xf numFmtId="0" fontId="31" fillId="4" borderId="53" xfId="0" applyFont="1" applyFill="1" applyBorder="1" applyAlignment="1" applyProtection="1">
      <alignment horizontal="center" vertical="center"/>
      <protection hidden="1"/>
    </xf>
    <xf numFmtId="179" fontId="32" fillId="6" borderId="54" xfId="0" applyNumberFormat="1" applyFont="1" applyFill="1" applyBorder="1" applyProtection="1">
      <alignment vertical="center"/>
      <protection locked="0" hidden="1"/>
    </xf>
    <xf numFmtId="0" fontId="36" fillId="5" borderId="0" xfId="0" applyFont="1" applyFill="1" applyProtection="1">
      <alignment vertical="center"/>
      <protection hidden="1"/>
    </xf>
    <xf numFmtId="0" fontId="32" fillId="5" borderId="0" xfId="0" applyFont="1" applyFill="1" applyProtection="1">
      <alignment vertical="center"/>
      <protection hidden="1"/>
    </xf>
    <xf numFmtId="0" fontId="31" fillId="4" borderId="53" xfId="0" applyFont="1" applyFill="1" applyBorder="1" applyAlignment="1" applyProtection="1">
      <alignment horizontal="left" vertical="center"/>
      <protection hidden="1"/>
    </xf>
    <xf numFmtId="0" fontId="31" fillId="4" borderId="55" xfId="0" applyFont="1" applyFill="1" applyBorder="1" applyAlignment="1" applyProtection="1">
      <alignment horizontal="left" vertical="center"/>
      <protection hidden="1"/>
    </xf>
    <xf numFmtId="0" fontId="31" fillId="4" borderId="0" xfId="0" applyFont="1" applyFill="1" applyAlignment="1" applyProtection="1">
      <alignment horizontal="left" vertical="center"/>
      <protection hidden="1"/>
    </xf>
    <xf numFmtId="0" fontId="31" fillId="5" borderId="0" xfId="0" applyFont="1" applyFill="1" applyAlignment="1" applyProtection="1">
      <alignment horizontal="center" vertical="center"/>
      <protection hidden="1"/>
    </xf>
    <xf numFmtId="0" fontId="31" fillId="5" borderId="3" xfId="0" applyFont="1" applyFill="1" applyBorder="1" applyProtection="1">
      <alignment vertical="center"/>
      <protection hidden="1"/>
    </xf>
    <xf numFmtId="0" fontId="31" fillId="5" borderId="2" xfId="0" applyFont="1" applyFill="1" applyBorder="1" applyProtection="1">
      <alignment vertical="center"/>
      <protection hidden="1"/>
    </xf>
    <xf numFmtId="0" fontId="31" fillId="5" borderId="0" xfId="0" applyFont="1" applyFill="1" applyAlignment="1" applyProtection="1">
      <alignment horizontal="right" vertical="center"/>
      <protection hidden="1"/>
    </xf>
    <xf numFmtId="184" fontId="37" fillId="5" borderId="2" xfId="0" applyNumberFormat="1" applyFont="1" applyFill="1" applyBorder="1" applyProtection="1">
      <alignment vertical="center"/>
      <protection hidden="1"/>
    </xf>
    <xf numFmtId="0" fontId="31" fillId="4" borderId="0" xfId="0" applyFont="1" applyFill="1" applyAlignment="1" applyProtection="1">
      <alignment vertical="center" shrinkToFit="1"/>
      <protection hidden="1"/>
    </xf>
    <xf numFmtId="49" fontId="31" fillId="4" borderId="0" xfId="0" applyNumberFormat="1" applyFont="1" applyFill="1" applyAlignment="1" applyProtection="1">
      <alignment horizontal="right" vertical="center"/>
      <protection hidden="1"/>
    </xf>
    <xf numFmtId="179" fontId="31" fillId="4" borderId="0" xfId="0" applyNumberFormat="1" applyFont="1" applyFill="1" applyProtection="1">
      <alignment vertical="center"/>
      <protection hidden="1"/>
    </xf>
    <xf numFmtId="0" fontId="31" fillId="5" borderId="4" xfId="0" applyFont="1" applyFill="1" applyBorder="1" applyAlignment="1" applyProtection="1">
      <alignment horizontal="right" vertical="center"/>
      <protection hidden="1"/>
    </xf>
    <xf numFmtId="0" fontId="31" fillId="5" borderId="0" xfId="0" applyFont="1" applyFill="1" applyAlignment="1" applyProtection="1">
      <alignment horizontal="left" vertical="center" shrinkToFit="1"/>
      <protection hidden="1"/>
    </xf>
    <xf numFmtId="177" fontId="31" fillId="5" borderId="0" xfId="0" applyNumberFormat="1" applyFont="1" applyFill="1" applyAlignment="1" applyProtection="1">
      <alignment horizontal="right" vertical="center"/>
      <protection hidden="1"/>
    </xf>
    <xf numFmtId="0" fontId="31" fillId="5" borderId="0" xfId="0" applyFont="1" applyFill="1" applyAlignment="1" applyProtection="1">
      <alignment horizontal="left" vertical="center"/>
      <protection hidden="1"/>
    </xf>
    <xf numFmtId="14" fontId="31" fillId="4" borderId="0" xfId="0" applyNumberFormat="1" applyFont="1" applyFill="1" applyAlignment="1" applyProtection="1">
      <alignment horizontal="center" vertical="center" shrinkToFit="1"/>
      <protection hidden="1"/>
    </xf>
    <xf numFmtId="0" fontId="35" fillId="5" borderId="0" xfId="0" applyFont="1" applyFill="1" applyProtection="1">
      <alignment vertical="center"/>
      <protection hidden="1"/>
    </xf>
    <xf numFmtId="0" fontId="38" fillId="5" borderId="0" xfId="0" applyFont="1" applyFill="1" applyProtection="1">
      <alignment vertical="center"/>
      <protection hidden="1"/>
    </xf>
    <xf numFmtId="0" fontId="31" fillId="4" borderId="53" xfId="0" applyFont="1" applyFill="1" applyBorder="1" applyProtection="1">
      <alignment vertical="center"/>
      <protection hidden="1"/>
    </xf>
    <xf numFmtId="0" fontId="31" fillId="4" borderId="55" xfId="0" applyFont="1" applyFill="1" applyBorder="1" applyProtection="1">
      <alignment vertical="center"/>
      <protection hidden="1"/>
    </xf>
    <xf numFmtId="185" fontId="31" fillId="0" borderId="56" xfId="0" applyNumberFormat="1" applyFont="1" applyBorder="1" applyProtection="1">
      <alignment vertical="center"/>
      <protection hidden="1"/>
    </xf>
    <xf numFmtId="185" fontId="31" fillId="0" borderId="55" xfId="0" applyNumberFormat="1" applyFont="1" applyBorder="1" applyProtection="1">
      <alignment vertical="center"/>
      <protection hidden="1"/>
    </xf>
    <xf numFmtId="0" fontId="31" fillId="0" borderId="0" xfId="0" applyFont="1" applyProtection="1">
      <alignment vertical="center"/>
      <protection hidden="1"/>
    </xf>
    <xf numFmtId="0" fontId="31" fillId="4" borderId="5" xfId="0" applyFont="1" applyFill="1" applyBorder="1" applyProtection="1">
      <alignment vertical="center"/>
      <protection hidden="1"/>
    </xf>
    <xf numFmtId="0" fontId="39" fillId="5" borderId="0" xfId="0" applyFont="1" applyFill="1" applyProtection="1">
      <alignment vertical="center"/>
      <protection hidden="1"/>
    </xf>
    <xf numFmtId="0" fontId="6" fillId="0" borderId="6" xfId="0" applyFont="1" applyBorder="1" applyAlignment="1" applyProtection="1">
      <alignment vertical="center" shrinkToFit="1"/>
      <protection hidden="1"/>
    </xf>
    <xf numFmtId="178" fontId="6" fillId="0" borderId="6" xfId="0" applyNumberFormat="1"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8" fillId="0" borderId="1" xfId="0" applyFont="1" applyBorder="1" applyAlignment="1" applyProtection="1">
      <alignment vertical="center" shrinkToFit="1"/>
      <protection hidden="1"/>
    </xf>
    <xf numFmtId="0" fontId="6" fillId="8" borderId="7" xfId="0" applyFont="1" applyFill="1" applyBorder="1" applyAlignment="1" applyProtection="1">
      <alignment vertical="center" shrinkToFit="1"/>
      <protection hidden="1"/>
    </xf>
    <xf numFmtId="177" fontId="6" fillId="8" borderId="7" xfId="0" applyNumberFormat="1" applyFont="1" applyFill="1" applyBorder="1" applyAlignment="1" applyProtection="1">
      <alignment vertical="center" shrinkToFit="1"/>
      <protection hidden="1"/>
    </xf>
    <xf numFmtId="0" fontId="6" fillId="8" borderId="1" xfId="0" applyFont="1" applyFill="1" applyBorder="1" applyAlignment="1" applyProtection="1">
      <alignment vertical="center" shrinkToFit="1"/>
      <protection hidden="1"/>
    </xf>
    <xf numFmtId="0" fontId="6" fillId="8" borderId="6" xfId="0" applyFont="1" applyFill="1" applyBorder="1" applyAlignment="1" applyProtection="1">
      <alignment vertical="center" shrinkToFit="1"/>
      <protection hidden="1"/>
    </xf>
    <xf numFmtId="0" fontId="40" fillId="9" borderId="57" xfId="0" applyFont="1" applyFill="1" applyBorder="1" applyAlignment="1" applyProtection="1">
      <alignment vertical="center" shrinkToFit="1"/>
      <protection hidden="1"/>
    </xf>
    <xf numFmtId="176" fontId="40" fillId="9" borderId="57" xfId="0" applyNumberFormat="1" applyFont="1" applyFill="1" applyBorder="1" applyAlignment="1" applyProtection="1">
      <alignment vertical="center" shrinkToFit="1"/>
      <protection hidden="1"/>
    </xf>
    <xf numFmtId="0" fontId="41" fillId="10" borderId="7" xfId="0" applyFont="1" applyFill="1" applyBorder="1" applyAlignment="1" applyProtection="1">
      <alignment vertical="center" textRotation="255" shrinkToFit="1"/>
      <protection hidden="1"/>
    </xf>
    <xf numFmtId="0" fontId="41" fillId="10" borderId="7" xfId="0" applyFont="1" applyFill="1" applyBorder="1" applyAlignment="1" applyProtection="1">
      <alignment vertical="center" shrinkToFit="1"/>
      <protection hidden="1"/>
    </xf>
    <xf numFmtId="179" fontId="41" fillId="10" borderId="7" xfId="0" applyNumberFormat="1" applyFont="1" applyFill="1" applyBorder="1" applyAlignment="1" applyProtection="1">
      <alignment vertical="center" shrinkToFit="1"/>
      <protection hidden="1"/>
    </xf>
    <xf numFmtId="176" fontId="41" fillId="10" borderId="7" xfId="0" applyNumberFormat="1" applyFont="1" applyFill="1" applyBorder="1" applyAlignment="1" applyProtection="1">
      <alignment vertical="center" shrinkToFit="1"/>
      <protection hidden="1"/>
    </xf>
    <xf numFmtId="0" fontId="41" fillId="10" borderId="1" xfId="0" applyFont="1" applyFill="1" applyBorder="1" applyAlignment="1" applyProtection="1">
      <alignment vertical="center" textRotation="255" shrinkToFit="1"/>
      <protection hidden="1"/>
    </xf>
    <xf numFmtId="179" fontId="41" fillId="10" borderId="1" xfId="0" applyNumberFormat="1" applyFont="1" applyFill="1" applyBorder="1" applyAlignment="1" applyProtection="1">
      <alignment vertical="center" shrinkToFit="1"/>
      <protection hidden="1"/>
    </xf>
    <xf numFmtId="176" fontId="41" fillId="10" borderId="1" xfId="0" applyNumberFormat="1" applyFont="1" applyFill="1" applyBorder="1" applyAlignment="1" applyProtection="1">
      <alignment vertical="center" shrinkToFit="1"/>
      <protection hidden="1"/>
    </xf>
    <xf numFmtId="0" fontId="41" fillId="10" borderId="1" xfId="0" applyFont="1" applyFill="1" applyBorder="1" applyAlignment="1" applyProtection="1">
      <alignment vertical="center" shrinkToFit="1"/>
      <protection hidden="1"/>
    </xf>
    <xf numFmtId="0" fontId="42" fillId="10" borderId="1" xfId="2" applyFont="1" applyFill="1" applyBorder="1" applyAlignment="1" applyProtection="1">
      <alignment vertical="center" shrinkToFit="1"/>
      <protection hidden="1"/>
    </xf>
    <xf numFmtId="0" fontId="6" fillId="10" borderId="6" xfId="0" applyFont="1" applyFill="1" applyBorder="1" applyAlignment="1" applyProtection="1">
      <alignment vertical="center" textRotation="255" shrinkToFit="1"/>
      <protection hidden="1"/>
    </xf>
    <xf numFmtId="0" fontId="6" fillId="10" borderId="6" xfId="0" applyFont="1" applyFill="1" applyBorder="1" applyAlignment="1" applyProtection="1">
      <alignment vertical="center" shrinkToFit="1"/>
      <protection hidden="1"/>
    </xf>
    <xf numFmtId="176" fontId="6" fillId="10" borderId="6" xfId="0" applyNumberFormat="1" applyFont="1" applyFill="1" applyBorder="1" applyAlignment="1" applyProtection="1">
      <alignment vertical="center" shrinkToFit="1"/>
      <protection hidden="1"/>
    </xf>
    <xf numFmtId="0" fontId="43" fillId="11" borderId="58" xfId="0" applyFont="1" applyFill="1" applyBorder="1" applyAlignment="1" applyProtection="1">
      <alignment vertical="center" shrinkToFit="1"/>
      <protection hidden="1"/>
    </xf>
    <xf numFmtId="176" fontId="43" fillId="11" borderId="58" xfId="0" applyNumberFormat="1" applyFont="1" applyFill="1" applyBorder="1" applyAlignment="1" applyProtection="1">
      <alignment vertical="center" shrinkToFit="1"/>
      <protection hidden="1"/>
    </xf>
    <xf numFmtId="0" fontId="44" fillId="12" borderId="7" xfId="0" applyFont="1" applyFill="1" applyBorder="1" applyAlignment="1" applyProtection="1">
      <alignment horizontal="center" vertical="center" textRotation="255" shrinkToFit="1"/>
      <protection hidden="1"/>
    </xf>
    <xf numFmtId="0" fontId="42" fillId="12" borderId="7" xfId="2" applyFont="1" applyFill="1" applyBorder="1" applyAlignment="1" applyProtection="1">
      <alignment vertical="center" shrinkToFit="1"/>
      <protection hidden="1"/>
    </xf>
    <xf numFmtId="179" fontId="44" fillId="12" borderId="7" xfId="0" applyNumberFormat="1" applyFont="1" applyFill="1" applyBorder="1" applyAlignment="1" applyProtection="1">
      <alignment vertical="center" shrinkToFit="1"/>
      <protection hidden="1"/>
    </xf>
    <xf numFmtId="176" fontId="44" fillId="12" borderId="7" xfId="0" applyNumberFormat="1" applyFont="1" applyFill="1" applyBorder="1" applyAlignment="1" applyProtection="1">
      <alignment vertical="center" shrinkToFit="1"/>
      <protection hidden="1"/>
    </xf>
    <xf numFmtId="0" fontId="44" fillId="12" borderId="1" xfId="0" applyFont="1" applyFill="1" applyBorder="1" applyAlignment="1" applyProtection="1">
      <alignment horizontal="center" vertical="center" textRotation="255" shrinkToFit="1"/>
      <protection hidden="1"/>
    </xf>
    <xf numFmtId="0" fontId="42" fillId="12" borderId="1" xfId="2" applyFont="1" applyFill="1" applyBorder="1" applyAlignment="1" applyProtection="1">
      <alignment vertical="center" shrinkToFit="1"/>
      <protection hidden="1"/>
    </xf>
    <xf numFmtId="179" fontId="44" fillId="12" borderId="1" xfId="0" applyNumberFormat="1" applyFont="1" applyFill="1" applyBorder="1" applyAlignment="1" applyProtection="1">
      <alignment horizontal="center" vertical="center" shrinkToFit="1"/>
      <protection hidden="1"/>
    </xf>
    <xf numFmtId="176" fontId="44" fillId="12" borderId="1" xfId="0" applyNumberFormat="1" applyFont="1" applyFill="1" applyBorder="1" applyAlignment="1" applyProtection="1">
      <alignment vertical="center" shrinkToFit="1"/>
      <protection hidden="1"/>
    </xf>
    <xf numFmtId="179" fontId="44" fillId="12" borderId="1" xfId="0" applyNumberFormat="1" applyFont="1" applyFill="1" applyBorder="1" applyAlignment="1" applyProtection="1">
      <alignment vertical="center" shrinkToFit="1"/>
      <protection hidden="1"/>
    </xf>
    <xf numFmtId="0" fontId="6" fillId="12" borderId="6" xfId="0" applyFont="1" applyFill="1" applyBorder="1" applyAlignment="1" applyProtection="1">
      <alignment vertical="center" shrinkToFit="1"/>
      <protection hidden="1"/>
    </xf>
    <xf numFmtId="176" fontId="6" fillId="12" borderId="6" xfId="0" applyNumberFormat="1" applyFont="1" applyFill="1" applyBorder="1" applyAlignment="1" applyProtection="1">
      <alignment vertical="center" shrinkToFit="1"/>
      <protection hidden="1"/>
    </xf>
    <xf numFmtId="0" fontId="45" fillId="13" borderId="59" xfId="0" applyFont="1" applyFill="1" applyBorder="1" applyAlignment="1" applyProtection="1">
      <alignment horizontal="center" vertical="center" shrinkToFit="1"/>
      <protection hidden="1"/>
    </xf>
    <xf numFmtId="176" fontId="45" fillId="13" borderId="59" xfId="0" applyNumberFormat="1" applyFont="1" applyFill="1" applyBorder="1" applyAlignment="1" applyProtection="1">
      <alignment vertical="center" shrinkToFit="1"/>
      <protection hidden="1"/>
    </xf>
    <xf numFmtId="0" fontId="6" fillId="0" borderId="8" xfId="0" applyFont="1" applyBorder="1" applyAlignment="1" applyProtection="1">
      <alignment vertical="center" shrinkToFit="1"/>
      <protection hidden="1"/>
    </xf>
    <xf numFmtId="176" fontId="6" fillId="0" borderId="8" xfId="0" applyNumberFormat="1" applyFont="1" applyBorder="1" applyAlignment="1" applyProtection="1">
      <alignment vertical="center" shrinkToFit="1"/>
      <protection hidden="1"/>
    </xf>
    <xf numFmtId="0" fontId="7" fillId="2" borderId="60" xfId="0" applyFont="1" applyFill="1" applyBorder="1" applyAlignment="1" applyProtection="1">
      <alignment vertical="center" shrinkToFit="1"/>
      <protection hidden="1"/>
    </xf>
    <xf numFmtId="176" fontId="7" fillId="2" borderId="60" xfId="0" applyNumberFormat="1" applyFont="1" applyFill="1" applyBorder="1" applyAlignment="1" applyProtection="1">
      <alignment vertical="center" shrinkToFit="1"/>
      <protection hidden="1"/>
    </xf>
    <xf numFmtId="0" fontId="6" fillId="0" borderId="7" xfId="0" applyFont="1" applyBorder="1" applyAlignment="1" applyProtection="1">
      <alignment vertical="center" shrinkToFit="1"/>
      <protection hidden="1"/>
    </xf>
    <xf numFmtId="0" fontId="41" fillId="7" borderId="8" xfId="0" applyFont="1" applyFill="1" applyBorder="1" applyAlignment="1" applyProtection="1">
      <alignment vertical="center" shrinkToFit="1"/>
      <protection hidden="1"/>
    </xf>
    <xf numFmtId="179" fontId="41" fillId="7" borderId="8" xfId="0" applyNumberFormat="1" applyFont="1" applyFill="1" applyBorder="1" applyAlignment="1" applyProtection="1">
      <alignment horizontal="right" vertical="center" shrinkToFit="1"/>
      <protection hidden="1"/>
    </xf>
    <xf numFmtId="176" fontId="41" fillId="7" borderId="8" xfId="0" applyNumberFormat="1" applyFont="1" applyFill="1" applyBorder="1" applyAlignment="1" applyProtection="1">
      <alignment vertical="center" shrinkToFit="1"/>
      <protection hidden="1"/>
    </xf>
    <xf numFmtId="0" fontId="46" fillId="3" borderId="59" xfId="0" applyFont="1" applyFill="1" applyBorder="1" applyAlignment="1" applyProtection="1">
      <alignment vertical="center" shrinkToFit="1"/>
      <protection hidden="1"/>
    </xf>
    <xf numFmtId="179" fontId="46" fillId="3" borderId="59" xfId="0" applyNumberFormat="1" applyFont="1" applyFill="1" applyBorder="1" applyAlignment="1" applyProtection="1">
      <alignment vertical="center" shrinkToFit="1"/>
      <protection hidden="1"/>
    </xf>
    <xf numFmtId="176" fontId="46" fillId="3" borderId="59" xfId="0" applyNumberFormat="1" applyFont="1" applyFill="1" applyBorder="1" applyAlignment="1" applyProtection="1">
      <alignment vertical="center" shrinkToFit="1"/>
      <protection hidden="1"/>
    </xf>
    <xf numFmtId="0" fontId="47" fillId="0" borderId="8" xfId="0" applyFont="1" applyBorder="1" applyAlignment="1" applyProtection="1">
      <alignment vertical="center" shrinkToFit="1"/>
      <protection hidden="1"/>
    </xf>
    <xf numFmtId="176" fontId="47" fillId="0" borderId="7" xfId="0" applyNumberFormat="1" applyFont="1" applyBorder="1" applyAlignment="1" applyProtection="1">
      <alignment vertical="center" shrinkToFit="1"/>
      <protection hidden="1"/>
    </xf>
    <xf numFmtId="0" fontId="42" fillId="7" borderId="61" xfId="2" applyFont="1" applyFill="1" applyBorder="1" applyAlignment="1" applyProtection="1">
      <alignment vertical="center" shrinkToFit="1"/>
      <protection hidden="1"/>
    </xf>
    <xf numFmtId="0" fontId="48" fillId="7" borderId="62" xfId="0" applyFont="1" applyFill="1" applyBorder="1" applyAlignment="1" applyProtection="1">
      <alignment vertical="center" shrinkToFit="1"/>
      <protection hidden="1"/>
    </xf>
    <xf numFmtId="0" fontId="46" fillId="14" borderId="59" xfId="0" applyFont="1" applyFill="1" applyBorder="1" applyAlignment="1" applyProtection="1">
      <alignment vertical="center" shrinkToFit="1"/>
      <protection hidden="1"/>
    </xf>
    <xf numFmtId="0" fontId="31" fillId="0" borderId="0" xfId="0" applyFont="1" applyAlignment="1" applyProtection="1">
      <alignment vertical="center" shrinkToFit="1"/>
      <protection hidden="1"/>
    </xf>
    <xf numFmtId="14" fontId="6" fillId="0" borderId="1" xfId="0" applyNumberFormat="1" applyFont="1" applyBorder="1" applyAlignment="1" applyProtection="1">
      <alignment vertical="center" shrinkToFit="1"/>
      <protection hidden="1"/>
    </xf>
    <xf numFmtId="0" fontId="49" fillId="15" borderId="2" xfId="0" applyFont="1" applyFill="1" applyBorder="1" applyAlignment="1" applyProtection="1">
      <alignment horizontal="center" vertical="center"/>
      <protection hidden="1"/>
    </xf>
    <xf numFmtId="0" fontId="49" fillId="15" borderId="3" xfId="0" applyFont="1" applyFill="1" applyBorder="1" applyAlignment="1" applyProtection="1">
      <alignment horizontal="center" vertical="center"/>
      <protection hidden="1"/>
    </xf>
    <xf numFmtId="0" fontId="49" fillId="0" borderId="9" xfId="0" applyFont="1" applyBorder="1" applyAlignment="1" applyProtection="1">
      <alignment horizontal="center" vertical="center"/>
      <protection hidden="1"/>
    </xf>
    <xf numFmtId="181" fontId="31" fillId="0" borderId="2" xfId="0" applyNumberFormat="1" applyFont="1" applyBorder="1" applyProtection="1">
      <alignment vertical="center"/>
      <protection hidden="1"/>
    </xf>
    <xf numFmtId="182" fontId="31" fillId="0" borderId="2" xfId="0" applyNumberFormat="1" applyFont="1" applyBorder="1" applyAlignment="1" applyProtection="1">
      <alignment horizontal="center" vertical="center"/>
      <protection hidden="1"/>
    </xf>
    <xf numFmtId="0" fontId="31" fillId="0" borderId="2" xfId="0" applyFont="1" applyBorder="1" applyAlignment="1" applyProtection="1">
      <alignment horizontal="center" vertical="center"/>
      <protection hidden="1"/>
    </xf>
    <xf numFmtId="177" fontId="31" fillId="0" borderId="3" xfId="0" applyNumberFormat="1" applyFont="1" applyBorder="1" applyProtection="1">
      <alignment vertical="center"/>
      <protection hidden="1"/>
    </xf>
    <xf numFmtId="0" fontId="31" fillId="0" borderId="9" xfId="0" applyFont="1" applyBorder="1" applyProtection="1">
      <alignment vertical="center"/>
      <protection hidden="1"/>
    </xf>
    <xf numFmtId="0" fontId="31" fillId="0" borderId="2" xfId="0" applyFont="1" applyBorder="1" applyProtection="1">
      <alignment vertical="center"/>
      <protection hidden="1"/>
    </xf>
    <xf numFmtId="181" fontId="31" fillId="0" borderId="2" xfId="0" applyNumberFormat="1" applyFont="1" applyBorder="1" applyAlignment="1" applyProtection="1">
      <alignment horizontal="center" vertical="center"/>
      <protection hidden="1"/>
    </xf>
    <xf numFmtId="177" fontId="31" fillId="0" borderId="2" xfId="0" applyNumberFormat="1" applyFont="1" applyBorder="1" applyProtection="1">
      <alignment vertical="center"/>
      <protection hidden="1"/>
    </xf>
    <xf numFmtId="181" fontId="31" fillId="0" borderId="0" xfId="0" applyNumberFormat="1" applyFont="1" applyProtection="1">
      <alignment vertical="center"/>
      <protection hidden="1"/>
    </xf>
    <xf numFmtId="185" fontId="31" fillId="4" borderId="53" xfId="0" applyNumberFormat="1" applyFont="1" applyFill="1" applyBorder="1" applyProtection="1">
      <alignment vertical="center"/>
      <protection locked="0" hidden="1"/>
    </xf>
    <xf numFmtId="185" fontId="31" fillId="4" borderId="55" xfId="0" applyNumberFormat="1" applyFont="1" applyFill="1" applyBorder="1" applyProtection="1">
      <alignment vertical="center"/>
      <protection locked="0" hidden="1"/>
    </xf>
    <xf numFmtId="0" fontId="0" fillId="16" borderId="0" xfId="0" applyFill="1" applyProtection="1">
      <alignment vertical="center"/>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2" xfId="0" applyBorder="1" applyProtection="1">
      <alignment vertical="center"/>
      <protection hidden="1"/>
    </xf>
    <xf numFmtId="0" fontId="0" fillId="0" borderId="10" xfId="0" applyBorder="1" applyProtection="1">
      <alignment vertical="center"/>
      <protection hidden="1"/>
    </xf>
    <xf numFmtId="0" fontId="0" fillId="0" borderId="11" xfId="0" applyBorder="1" applyProtection="1">
      <alignment vertical="center"/>
      <protection hidden="1"/>
    </xf>
    <xf numFmtId="0" fontId="31" fillId="5" borderId="3" xfId="0" applyFont="1" applyFill="1" applyBorder="1" applyAlignment="1" applyProtection="1">
      <alignment horizontal="left" vertical="center"/>
      <protection hidden="1"/>
    </xf>
    <xf numFmtId="0" fontId="31" fillId="5" borderId="12" xfId="0" applyFont="1" applyFill="1" applyBorder="1" applyAlignment="1" applyProtection="1">
      <alignment horizontal="left" vertical="center"/>
      <protection hidden="1"/>
    </xf>
    <xf numFmtId="0" fontId="31" fillId="5" borderId="13" xfId="0" applyFont="1" applyFill="1" applyBorder="1" applyAlignment="1" applyProtection="1">
      <alignment horizontal="left" vertical="center"/>
      <protection hidden="1"/>
    </xf>
    <xf numFmtId="0" fontId="31" fillId="5" borderId="14" xfId="0" applyFont="1" applyFill="1" applyBorder="1" applyAlignment="1" applyProtection="1">
      <alignment horizontal="left" vertical="center"/>
      <protection hidden="1"/>
    </xf>
    <xf numFmtId="0" fontId="31" fillId="7" borderId="63" xfId="0" applyFont="1" applyFill="1" applyBorder="1" applyAlignment="1" applyProtection="1">
      <alignment vertical="center" shrinkToFit="1"/>
      <protection locked="0" hidden="1"/>
    </xf>
    <xf numFmtId="183" fontId="31" fillId="7" borderId="63" xfId="0" applyNumberFormat="1" applyFont="1" applyFill="1" applyBorder="1" applyAlignment="1" applyProtection="1">
      <alignment vertical="center" shrinkToFit="1"/>
      <protection locked="0" hidden="1"/>
    </xf>
    <xf numFmtId="0" fontId="10" fillId="5" borderId="3" xfId="0" applyFont="1" applyFill="1" applyBorder="1" applyAlignment="1" applyProtection="1">
      <alignment horizontal="center" vertical="center"/>
      <protection hidden="1"/>
    </xf>
    <xf numFmtId="0" fontId="10" fillId="5" borderId="13" xfId="0" applyFont="1" applyFill="1" applyBorder="1" applyAlignment="1" applyProtection="1">
      <alignment horizontal="center" vertical="center"/>
      <protection hidden="1"/>
    </xf>
    <xf numFmtId="177" fontId="10" fillId="5" borderId="13" xfId="0" applyNumberFormat="1" applyFont="1" applyFill="1" applyBorder="1" applyAlignment="1" applyProtection="1">
      <alignment horizontal="center" vertical="center"/>
      <protection hidden="1"/>
    </xf>
    <xf numFmtId="0" fontId="10" fillId="5" borderId="12" xfId="0" applyFont="1" applyFill="1" applyBorder="1" applyAlignment="1" applyProtection="1">
      <alignment horizontal="center" vertical="center"/>
      <protection hidden="1"/>
    </xf>
    <xf numFmtId="0" fontId="6" fillId="4" borderId="0" xfId="0" applyFont="1" applyFill="1" applyProtection="1">
      <alignment vertical="center"/>
      <protection hidden="1"/>
    </xf>
    <xf numFmtId="0" fontId="35" fillId="4" borderId="0" xfId="0" applyFont="1" applyFill="1" applyProtection="1">
      <alignment vertical="center"/>
      <protection hidden="1"/>
    </xf>
    <xf numFmtId="0" fontId="50" fillId="0" borderId="0" xfId="0" applyFont="1" applyProtection="1">
      <alignment vertical="center"/>
      <protection locked="0"/>
    </xf>
    <xf numFmtId="0" fontId="51" fillId="4" borderId="0" xfId="0" applyFont="1" applyFill="1" applyProtection="1">
      <alignment vertical="center"/>
      <protection locked="0"/>
    </xf>
    <xf numFmtId="0" fontId="52" fillId="0" borderId="0" xfId="0" applyFont="1" applyProtection="1">
      <alignment vertical="center"/>
      <protection locked="0"/>
    </xf>
    <xf numFmtId="177" fontId="48" fillId="17" borderId="0" xfId="0" applyNumberFormat="1" applyFont="1" applyFill="1" applyAlignment="1" applyProtection="1">
      <alignment vertical="center" shrinkToFit="1"/>
      <protection locked="0"/>
    </xf>
    <xf numFmtId="177" fontId="48" fillId="17" borderId="5" xfId="0" applyNumberFormat="1" applyFont="1" applyFill="1" applyBorder="1" applyAlignment="1" applyProtection="1">
      <alignment vertical="center" wrapText="1" shrinkToFit="1"/>
      <protection locked="0"/>
    </xf>
    <xf numFmtId="0" fontId="35" fillId="4" borderId="0" xfId="0" applyFont="1" applyFill="1">
      <alignment vertical="center"/>
    </xf>
    <xf numFmtId="0" fontId="13" fillId="4" borderId="0" xfId="0" applyFont="1" applyFill="1" applyAlignment="1">
      <alignment horizontal="left" vertical="center"/>
    </xf>
    <xf numFmtId="0" fontId="0" fillId="4" borderId="0" xfId="0" applyFill="1">
      <alignment vertical="center"/>
    </xf>
    <xf numFmtId="0" fontId="53" fillId="4" borderId="0" xfId="0" applyFont="1" applyFill="1">
      <alignment vertical="center"/>
    </xf>
    <xf numFmtId="0" fontId="35" fillId="4" borderId="0" xfId="0" applyFont="1" applyFill="1" applyAlignment="1">
      <alignment horizontal="center" vertical="center"/>
    </xf>
    <xf numFmtId="0" fontId="35" fillId="0" borderId="15" xfId="0" applyFont="1" applyBorder="1" applyAlignment="1" applyProtection="1">
      <alignment horizontal="center" vertical="center"/>
      <protection locked="0"/>
    </xf>
    <xf numFmtId="0" fontId="35" fillId="0" borderId="15" xfId="0" applyFont="1" applyBorder="1" applyProtection="1">
      <alignment vertical="center"/>
      <protection locked="0"/>
    </xf>
    <xf numFmtId="38" fontId="35" fillId="0" borderId="15" xfId="3" applyFont="1" applyFill="1" applyBorder="1" applyAlignment="1" applyProtection="1">
      <alignment vertical="center" shrinkToFit="1"/>
      <protection locked="0"/>
    </xf>
    <xf numFmtId="38" fontId="6" fillId="18" borderId="15" xfId="3" applyFont="1" applyFill="1" applyBorder="1" applyAlignment="1">
      <alignment vertical="center" shrinkToFit="1"/>
    </xf>
    <xf numFmtId="0" fontId="35" fillId="4" borderId="16" xfId="0" applyFont="1" applyFill="1" applyBorder="1" applyAlignment="1" applyProtection="1">
      <alignment horizontal="center" vertical="center"/>
      <protection locked="0"/>
    </xf>
    <xf numFmtId="0" fontId="35" fillId="4" borderId="16" xfId="0" applyFont="1" applyFill="1" applyBorder="1" applyProtection="1">
      <alignment vertical="center"/>
      <protection locked="0"/>
    </xf>
    <xf numFmtId="38" fontId="35" fillId="4" borderId="16" xfId="3" applyFont="1" applyFill="1" applyBorder="1" applyAlignment="1" applyProtection="1">
      <alignment vertical="center" shrinkToFit="1"/>
      <protection locked="0"/>
    </xf>
    <xf numFmtId="38" fontId="6" fillId="18" borderId="16" xfId="3" applyFont="1" applyFill="1" applyBorder="1" applyAlignment="1">
      <alignment vertical="center" shrinkToFit="1"/>
    </xf>
    <xf numFmtId="0" fontId="35" fillId="0" borderId="16" xfId="0" applyFont="1" applyBorder="1" applyAlignment="1" applyProtection="1">
      <alignment horizontal="center" vertical="center"/>
      <protection locked="0"/>
    </xf>
    <xf numFmtId="0" fontId="35" fillId="0" borderId="16" xfId="0" applyFont="1" applyBorder="1" applyProtection="1">
      <alignment vertical="center"/>
      <protection locked="0"/>
    </xf>
    <xf numFmtId="38" fontId="35" fillId="0" borderId="16" xfId="3" applyFont="1" applyFill="1" applyBorder="1" applyAlignment="1" applyProtection="1">
      <alignment vertical="center" shrinkToFit="1"/>
      <protection locked="0"/>
    </xf>
    <xf numFmtId="38" fontId="6" fillId="4" borderId="16" xfId="3" applyFont="1" applyFill="1" applyBorder="1" applyAlignment="1" applyProtection="1">
      <alignment vertical="center" shrinkToFit="1"/>
      <protection locked="0"/>
    </xf>
    <xf numFmtId="38" fontId="6" fillId="0" borderId="16" xfId="3" applyFont="1" applyFill="1" applyBorder="1" applyAlignment="1" applyProtection="1">
      <alignment vertical="center" shrinkToFit="1"/>
      <protection locked="0"/>
    </xf>
    <xf numFmtId="0" fontId="35" fillId="4" borderId="17" xfId="0" applyFont="1" applyFill="1" applyBorder="1" applyAlignment="1" applyProtection="1">
      <alignment horizontal="center" vertical="center"/>
      <protection locked="0"/>
    </xf>
    <xf numFmtId="0" fontId="35" fillId="4" borderId="17" xfId="0" applyFont="1" applyFill="1" applyBorder="1" applyProtection="1">
      <alignment vertical="center"/>
      <protection locked="0"/>
    </xf>
    <xf numFmtId="38" fontId="35" fillId="4" borderId="17" xfId="3" applyFont="1" applyFill="1" applyBorder="1" applyAlignment="1" applyProtection="1">
      <alignment vertical="center" shrinkToFit="1"/>
      <protection locked="0"/>
    </xf>
    <xf numFmtId="38" fontId="6" fillId="18" borderId="18" xfId="3" applyFont="1" applyFill="1" applyBorder="1" applyAlignment="1">
      <alignment vertical="center" shrinkToFit="1"/>
    </xf>
    <xf numFmtId="0" fontId="6" fillId="18" borderId="0" xfId="0" applyFont="1" applyFill="1" applyAlignment="1">
      <alignment horizontal="center" vertical="center"/>
    </xf>
    <xf numFmtId="0" fontId="6" fillId="18" borderId="0" xfId="0" applyFont="1" applyFill="1">
      <alignment vertical="center"/>
    </xf>
    <xf numFmtId="38" fontId="6" fillId="18" borderId="0" xfId="0" applyNumberFormat="1" applyFont="1" applyFill="1" applyAlignment="1">
      <alignment vertical="center" shrinkToFit="1"/>
    </xf>
    <xf numFmtId="0" fontId="54" fillId="4" borderId="0" xfId="0" applyFont="1" applyFill="1" applyAlignment="1">
      <alignment horizontal="left" vertical="center"/>
    </xf>
    <xf numFmtId="0" fontId="35" fillId="4" borderId="15" xfId="0" applyFont="1" applyFill="1" applyBorder="1" applyProtection="1">
      <alignment vertical="center"/>
      <protection locked="0"/>
    </xf>
    <xf numFmtId="38" fontId="35" fillId="4" borderId="15" xfId="3" applyFont="1" applyFill="1" applyBorder="1" applyAlignment="1" applyProtection="1">
      <alignment vertical="center" shrinkToFit="1"/>
      <protection locked="0"/>
    </xf>
    <xf numFmtId="38" fontId="35" fillId="18" borderId="15" xfId="3" applyFont="1" applyFill="1" applyBorder="1" applyAlignment="1">
      <alignment vertical="center" shrinkToFit="1"/>
    </xf>
    <xf numFmtId="38" fontId="35" fillId="18" borderId="16" xfId="3" applyFont="1" applyFill="1" applyBorder="1" applyAlignment="1">
      <alignment vertical="center" shrinkToFit="1"/>
    </xf>
    <xf numFmtId="38" fontId="35" fillId="18" borderId="17" xfId="3" applyFont="1" applyFill="1" applyBorder="1" applyAlignment="1">
      <alignment vertical="center" shrinkToFit="1"/>
    </xf>
    <xf numFmtId="0" fontId="35" fillId="18" borderId="0" xfId="0" applyFont="1" applyFill="1" applyAlignment="1">
      <alignment horizontal="center" vertical="center"/>
    </xf>
    <xf numFmtId="0" fontId="35" fillId="18" borderId="0" xfId="0" applyFont="1" applyFill="1">
      <alignment vertical="center"/>
    </xf>
    <xf numFmtId="38" fontId="35" fillId="18" borderId="0" xfId="3" applyFont="1" applyFill="1" applyAlignment="1">
      <alignment vertical="center" shrinkToFit="1"/>
    </xf>
    <xf numFmtId="0" fontId="35" fillId="4" borderId="15" xfId="0" applyFont="1" applyFill="1" applyBorder="1" applyAlignment="1" applyProtection="1">
      <alignment horizontal="center" vertical="center"/>
      <protection locked="0"/>
    </xf>
    <xf numFmtId="0" fontId="55" fillId="4" borderId="0" xfId="0" applyFont="1" applyFill="1" applyAlignment="1" applyProtection="1">
      <alignment horizontal="left" vertical="center"/>
      <protection locked="0"/>
    </xf>
    <xf numFmtId="0" fontId="56" fillId="4" borderId="0" xfId="0" applyFont="1" applyFill="1" applyAlignment="1" applyProtection="1">
      <alignment vertical="center" shrinkToFit="1"/>
      <protection locked="0"/>
    </xf>
    <xf numFmtId="0" fontId="35" fillId="0" borderId="0" xfId="0" applyFont="1">
      <alignment vertical="center"/>
    </xf>
    <xf numFmtId="0" fontId="48" fillId="4" borderId="0" xfId="0" applyFont="1" applyFill="1" applyAlignment="1" applyProtection="1">
      <alignment horizontal="center" vertical="center" shrinkToFit="1"/>
      <protection locked="0"/>
    </xf>
    <xf numFmtId="0" fontId="57" fillId="17" borderId="0" xfId="0" applyFont="1" applyFill="1" applyAlignment="1" applyProtection="1">
      <alignment horizontal="center" vertical="center" shrinkToFit="1"/>
      <protection locked="0"/>
    </xf>
    <xf numFmtId="0" fontId="48" fillId="4" borderId="15" xfId="0" applyFont="1" applyFill="1" applyBorder="1" applyAlignment="1" applyProtection="1">
      <alignment vertical="center" shrinkToFit="1"/>
      <protection locked="0"/>
    </xf>
    <xf numFmtId="0" fontId="52" fillId="4" borderId="15" xfId="0" applyFont="1" applyFill="1" applyBorder="1" applyAlignment="1" applyProtection="1">
      <alignment vertical="center" shrinkToFit="1"/>
      <protection locked="0"/>
    </xf>
    <xf numFmtId="177" fontId="48" fillId="4" borderId="15" xfId="0" applyNumberFormat="1" applyFont="1" applyFill="1" applyBorder="1" applyAlignment="1" applyProtection="1">
      <alignment vertical="center" shrinkToFit="1"/>
      <protection locked="0"/>
    </xf>
    <xf numFmtId="177" fontId="48" fillId="17" borderId="15" xfId="0" applyNumberFormat="1" applyFont="1" applyFill="1" applyBorder="1" applyAlignment="1" applyProtection="1">
      <alignment vertical="center" shrinkToFit="1"/>
      <protection locked="0"/>
    </xf>
    <xf numFmtId="0" fontId="48" fillId="4" borderId="16" xfId="0" applyFont="1" applyFill="1" applyBorder="1" applyAlignment="1" applyProtection="1">
      <alignment vertical="center" shrinkToFit="1"/>
      <protection locked="0"/>
    </xf>
    <xf numFmtId="0" fontId="52" fillId="4" borderId="16" xfId="0" applyFont="1" applyFill="1" applyBorder="1" applyAlignment="1" applyProtection="1">
      <alignment vertical="center" shrinkToFit="1"/>
      <protection locked="0"/>
    </xf>
    <xf numFmtId="177" fontId="48" fillId="4" borderId="16" xfId="0" applyNumberFormat="1" applyFont="1" applyFill="1" applyBorder="1" applyAlignment="1" applyProtection="1">
      <alignment vertical="center" shrinkToFit="1"/>
      <protection locked="0"/>
    </xf>
    <xf numFmtId="177" fontId="48" fillId="17" borderId="16" xfId="0" applyNumberFormat="1" applyFont="1" applyFill="1" applyBorder="1" applyAlignment="1" applyProtection="1">
      <alignment vertical="center" shrinkToFit="1"/>
      <protection locked="0"/>
    </xf>
    <xf numFmtId="0" fontId="48" fillId="4" borderId="17" xfId="0" applyFont="1" applyFill="1" applyBorder="1" applyAlignment="1" applyProtection="1">
      <alignment vertical="center" shrinkToFit="1"/>
      <protection locked="0"/>
    </xf>
    <xf numFmtId="0" fontId="52" fillId="4" borderId="17" xfId="0" applyFont="1" applyFill="1" applyBorder="1" applyAlignment="1" applyProtection="1">
      <alignment vertical="center" shrinkToFit="1"/>
      <protection locked="0"/>
    </xf>
    <xf numFmtId="177" fontId="48" fillId="4" borderId="17" xfId="0" applyNumberFormat="1" applyFont="1" applyFill="1" applyBorder="1" applyAlignment="1" applyProtection="1">
      <alignment vertical="center" shrinkToFit="1"/>
      <protection locked="0"/>
    </xf>
    <xf numFmtId="177" fontId="48" fillId="17" borderId="17" xfId="0" applyNumberFormat="1" applyFont="1" applyFill="1" applyBorder="1" applyAlignment="1" applyProtection="1">
      <alignment vertical="center" shrinkToFit="1"/>
      <protection locked="0"/>
    </xf>
    <xf numFmtId="0" fontId="48" fillId="10" borderId="5" xfId="0" applyFont="1" applyFill="1" applyBorder="1" applyAlignment="1" applyProtection="1">
      <alignment vertical="center" shrinkToFit="1"/>
      <protection locked="0"/>
    </xf>
    <xf numFmtId="0" fontId="57" fillId="10" borderId="5" xfId="0" applyFont="1" applyFill="1" applyBorder="1" applyAlignment="1" applyProtection="1">
      <alignment vertical="center" shrinkToFit="1"/>
      <protection locked="0"/>
    </xf>
    <xf numFmtId="0" fontId="56" fillId="10" borderId="5" xfId="0" applyFont="1" applyFill="1" applyBorder="1" applyAlignment="1" applyProtection="1">
      <alignment vertical="center" shrinkToFit="1"/>
      <protection locked="0"/>
    </xf>
    <xf numFmtId="0" fontId="35" fillId="10" borderId="13" xfId="0" applyFont="1" applyFill="1" applyBorder="1">
      <alignment vertical="center"/>
    </xf>
    <xf numFmtId="177" fontId="48" fillId="10" borderId="5" xfId="0" applyNumberFormat="1" applyFont="1" applyFill="1" applyBorder="1" applyAlignment="1" applyProtection="1">
      <alignment vertical="center" shrinkToFit="1"/>
      <protection locked="0"/>
    </xf>
    <xf numFmtId="177" fontId="48" fillId="17" borderId="5" xfId="0" applyNumberFormat="1" applyFont="1" applyFill="1" applyBorder="1" applyAlignment="1" applyProtection="1">
      <alignment vertical="center" shrinkToFit="1"/>
      <protection locked="0"/>
    </xf>
    <xf numFmtId="0" fontId="48" fillId="4" borderId="0" xfId="0" applyFont="1" applyFill="1" applyAlignment="1" applyProtection="1">
      <alignment vertical="center" shrinkToFit="1"/>
      <protection locked="0"/>
    </xf>
    <xf numFmtId="0" fontId="35" fillId="4" borderId="0" xfId="0" applyFont="1" applyFill="1" applyProtection="1">
      <alignment vertical="center"/>
      <protection locked="0"/>
    </xf>
    <xf numFmtId="177" fontId="48" fillId="4" borderId="0" xfId="0" applyNumberFormat="1" applyFont="1" applyFill="1" applyAlignment="1" applyProtection="1">
      <alignment vertical="center" shrinkToFit="1"/>
      <protection locked="0"/>
    </xf>
    <xf numFmtId="177" fontId="48" fillId="4" borderId="0" xfId="0" applyNumberFormat="1" applyFont="1" applyFill="1" applyAlignment="1" applyProtection="1">
      <alignment vertical="center" wrapText="1" shrinkToFit="1"/>
      <protection locked="0"/>
    </xf>
    <xf numFmtId="0" fontId="48" fillId="4" borderId="5" xfId="0" applyFont="1" applyFill="1" applyBorder="1" applyAlignment="1" applyProtection="1">
      <alignment vertical="center" shrinkToFit="1"/>
      <protection locked="0"/>
    </xf>
    <xf numFmtId="0" fontId="35" fillId="4" borderId="5" xfId="0" applyFont="1" applyFill="1" applyBorder="1" applyProtection="1">
      <alignment vertical="center"/>
      <protection locked="0"/>
    </xf>
    <xf numFmtId="177" fontId="48" fillId="4" borderId="5" xfId="0" applyNumberFormat="1" applyFont="1" applyFill="1" applyBorder="1" applyAlignment="1" applyProtection="1">
      <alignment vertical="center" wrapText="1" shrinkToFit="1"/>
      <protection locked="0"/>
    </xf>
    <xf numFmtId="0" fontId="48" fillId="4" borderId="0" xfId="0" applyFont="1" applyFill="1">
      <alignment vertical="center"/>
    </xf>
    <xf numFmtId="0" fontId="48" fillId="4" borderId="0" xfId="0" applyFont="1" applyFill="1" applyAlignment="1">
      <alignment horizontal="center" vertical="center"/>
    </xf>
    <xf numFmtId="0" fontId="35" fillId="19" borderId="13" xfId="0" applyFont="1" applyFill="1" applyBorder="1" applyAlignment="1">
      <alignment horizontal="center" vertical="center"/>
    </xf>
    <xf numFmtId="0" fontId="35" fillId="19" borderId="13" xfId="0" applyFont="1" applyFill="1" applyBorder="1">
      <alignment vertical="center"/>
    </xf>
    <xf numFmtId="177" fontId="35" fillId="19" borderId="13" xfId="0" applyNumberFormat="1" applyFont="1" applyFill="1" applyBorder="1" applyAlignment="1">
      <alignment vertical="center" shrinkToFit="1"/>
    </xf>
    <xf numFmtId="177" fontId="35" fillId="20" borderId="13" xfId="0" applyNumberFormat="1" applyFont="1" applyFill="1" applyBorder="1" applyAlignment="1">
      <alignment vertical="center" shrinkToFit="1"/>
    </xf>
    <xf numFmtId="0" fontId="6" fillId="4" borderId="15" xfId="0" applyFont="1" applyFill="1" applyBorder="1" applyProtection="1">
      <alignment vertical="center"/>
      <protection locked="0"/>
    </xf>
    <xf numFmtId="177" fontId="6" fillId="21" borderId="15" xfId="0" applyNumberFormat="1" applyFont="1" applyFill="1" applyBorder="1" applyProtection="1">
      <alignment vertical="center"/>
      <protection locked="0"/>
    </xf>
    <xf numFmtId="0" fontId="35" fillId="4" borderId="15" xfId="0" applyFont="1" applyFill="1" applyBorder="1" applyAlignment="1">
      <alignment horizontal="center" vertical="center"/>
    </xf>
    <xf numFmtId="0" fontId="6" fillId="4" borderId="16" xfId="0" applyFont="1" applyFill="1" applyBorder="1" applyProtection="1">
      <alignment vertical="center"/>
      <protection locked="0"/>
    </xf>
    <xf numFmtId="177" fontId="6" fillId="21" borderId="16" xfId="0" applyNumberFormat="1" applyFont="1" applyFill="1" applyBorder="1" applyProtection="1">
      <alignment vertical="center"/>
      <protection locked="0"/>
    </xf>
    <xf numFmtId="0" fontId="35" fillId="4" borderId="16" xfId="0" applyFont="1" applyFill="1" applyBorder="1" applyAlignment="1">
      <alignment horizontal="center" vertical="center"/>
    </xf>
    <xf numFmtId="176" fontId="6" fillId="21" borderId="16" xfId="0" applyNumberFormat="1" applyFont="1" applyFill="1" applyBorder="1" applyAlignment="1" applyProtection="1">
      <alignment horizontal="right" vertical="center"/>
      <protection locked="0"/>
    </xf>
    <xf numFmtId="0" fontId="6" fillId="4" borderId="17" xfId="0" applyFont="1" applyFill="1" applyBorder="1" applyProtection="1">
      <alignment vertical="center"/>
      <protection locked="0"/>
    </xf>
    <xf numFmtId="176" fontId="6" fillId="21" borderId="17" xfId="0" applyNumberFormat="1" applyFont="1" applyFill="1" applyBorder="1" applyAlignment="1" applyProtection="1">
      <alignment horizontal="right" vertical="center"/>
      <protection locked="0"/>
    </xf>
    <xf numFmtId="0" fontId="35" fillId="4" borderId="17" xfId="0" applyFont="1" applyFill="1" applyBorder="1" applyAlignment="1">
      <alignment horizontal="center" vertical="center"/>
    </xf>
    <xf numFmtId="177" fontId="35" fillId="4" borderId="0" xfId="0" applyNumberFormat="1" applyFont="1" applyFill="1">
      <alignment vertical="center"/>
    </xf>
    <xf numFmtId="177" fontId="35" fillId="22" borderId="13" xfId="0" applyNumberFormat="1" applyFont="1" applyFill="1" applyBorder="1">
      <alignment vertical="center"/>
    </xf>
    <xf numFmtId="0" fontId="35" fillId="22" borderId="13" xfId="0" applyFont="1" applyFill="1" applyBorder="1">
      <alignment vertical="center"/>
    </xf>
    <xf numFmtId="0" fontId="35" fillId="22" borderId="13" xfId="0" applyFont="1" applyFill="1" applyBorder="1" applyProtection="1">
      <alignment vertical="center"/>
      <protection locked="0"/>
    </xf>
    <xf numFmtId="14" fontId="35" fillId="4" borderId="0" xfId="0" applyNumberFormat="1" applyFont="1" applyFill="1" applyAlignment="1" applyProtection="1">
      <alignment horizontal="center" vertical="center"/>
      <protection locked="0"/>
    </xf>
    <xf numFmtId="0" fontId="35" fillId="4" borderId="19" xfId="0" applyFont="1" applyFill="1" applyBorder="1" applyProtection="1">
      <alignment vertical="center"/>
      <protection locked="0"/>
    </xf>
    <xf numFmtId="0" fontId="35" fillId="4" borderId="11" xfId="0" applyFont="1" applyFill="1" applyBorder="1" applyProtection="1">
      <alignment vertical="center"/>
      <protection locked="0"/>
    </xf>
    <xf numFmtId="0" fontId="35" fillId="4" borderId="4" xfId="0" applyFont="1" applyFill="1" applyBorder="1" applyProtection="1">
      <alignment vertical="center"/>
      <protection locked="0"/>
    </xf>
    <xf numFmtId="177" fontId="6" fillId="0" borderId="15" xfId="0" applyNumberFormat="1" applyFont="1" applyBorder="1" applyProtection="1">
      <alignment vertical="center"/>
      <protection locked="0"/>
    </xf>
    <xf numFmtId="0" fontId="35" fillId="4" borderId="9" xfId="0" applyFont="1" applyFill="1" applyBorder="1" applyProtection="1">
      <alignment vertical="center"/>
      <protection locked="0"/>
    </xf>
    <xf numFmtId="0" fontId="35" fillId="4" borderId="20" xfId="0" applyFont="1" applyFill="1" applyBorder="1" applyProtection="1">
      <alignment vertical="center"/>
      <protection locked="0"/>
    </xf>
    <xf numFmtId="177" fontId="6" fillId="0" borderId="16" xfId="0" applyNumberFormat="1" applyFont="1" applyBorder="1" applyProtection="1">
      <alignment vertical="center"/>
      <protection locked="0"/>
    </xf>
    <xf numFmtId="176" fontId="6" fillId="0" borderId="16" xfId="0" applyNumberFormat="1" applyFont="1" applyBorder="1" applyAlignment="1" applyProtection="1">
      <alignment horizontal="right" vertical="center"/>
      <protection locked="0"/>
    </xf>
    <xf numFmtId="0" fontId="35" fillId="4" borderId="0" xfId="0" applyFont="1" applyFill="1" applyAlignment="1" applyProtection="1">
      <alignment horizontal="center" vertical="center"/>
      <protection locked="0"/>
    </xf>
    <xf numFmtId="176" fontId="6" fillId="4" borderId="16" xfId="0" applyNumberFormat="1" applyFont="1" applyFill="1" applyBorder="1" applyAlignment="1" applyProtection="1">
      <alignment horizontal="right" vertical="center"/>
      <protection locked="0"/>
    </xf>
    <xf numFmtId="0" fontId="35" fillId="4" borderId="9" xfId="0" applyFont="1" applyFill="1" applyBorder="1" applyAlignment="1" applyProtection="1">
      <alignment horizontal="center" vertical="center"/>
      <protection locked="0"/>
    </xf>
    <xf numFmtId="176" fontId="6" fillId="4" borderId="17" xfId="0" applyNumberFormat="1" applyFont="1" applyFill="1" applyBorder="1" applyAlignment="1" applyProtection="1">
      <alignment horizontal="right" vertical="center"/>
      <protection locked="0"/>
    </xf>
    <xf numFmtId="0" fontId="35" fillId="4" borderId="14" xfId="0" applyFont="1" applyFill="1" applyBorder="1" applyAlignment="1" applyProtection="1">
      <alignment horizontal="center" vertical="center"/>
      <protection locked="0"/>
    </xf>
    <xf numFmtId="0" fontId="35" fillId="4" borderId="5" xfId="0" applyFont="1" applyFill="1" applyBorder="1" applyAlignment="1" applyProtection="1">
      <alignment horizontal="center" vertical="center"/>
      <protection locked="0"/>
    </xf>
    <xf numFmtId="0" fontId="35" fillId="4" borderId="21" xfId="0" applyFont="1" applyFill="1" applyBorder="1" applyProtection="1">
      <alignment vertical="center"/>
      <protection locked="0"/>
    </xf>
    <xf numFmtId="0" fontId="35" fillId="0" borderId="0" xfId="0" applyFont="1" applyAlignment="1">
      <alignment horizontal="center" vertical="center"/>
    </xf>
    <xf numFmtId="0" fontId="35" fillId="0" borderId="0" xfId="0" applyFont="1" applyProtection="1">
      <alignment vertical="center"/>
      <protection locked="0"/>
    </xf>
    <xf numFmtId="9" fontId="50" fillId="20" borderId="22" xfId="1" applyFont="1" applyFill="1" applyBorder="1" applyAlignment="1" applyProtection="1">
      <alignment horizontal="center" vertical="center"/>
      <protection locked="0"/>
    </xf>
    <xf numFmtId="176" fontId="50" fillId="20" borderId="12" xfId="0" applyNumberFormat="1" applyFont="1" applyFill="1" applyBorder="1" applyProtection="1">
      <alignment vertical="center"/>
      <protection locked="0"/>
    </xf>
    <xf numFmtId="10" fontId="50" fillId="20" borderId="2" xfId="1" applyNumberFormat="1" applyFont="1" applyFill="1" applyBorder="1" applyAlignment="1" applyProtection="1">
      <alignment horizontal="center" vertical="center"/>
      <protection locked="0"/>
    </xf>
    <xf numFmtId="0" fontId="7" fillId="23" borderId="60" xfId="0" applyFont="1" applyFill="1" applyBorder="1" applyAlignment="1" applyProtection="1">
      <alignment vertical="center" shrinkToFit="1"/>
      <protection hidden="1"/>
    </xf>
    <xf numFmtId="0" fontId="7" fillId="23" borderId="60" xfId="0" applyFont="1" applyFill="1" applyBorder="1" applyAlignment="1" applyProtection="1">
      <alignment horizontal="center" vertical="center" shrinkToFit="1"/>
      <protection hidden="1"/>
    </xf>
    <xf numFmtId="0" fontId="50" fillId="0" borderId="0" xfId="0" applyFont="1">
      <alignment vertical="center"/>
    </xf>
    <xf numFmtId="0" fontId="58" fillId="0" borderId="0" xfId="0" applyFont="1">
      <alignment vertical="center"/>
    </xf>
    <xf numFmtId="14" fontId="50" fillId="0" borderId="0" xfId="0" applyNumberFormat="1" applyFont="1">
      <alignment vertical="center"/>
    </xf>
    <xf numFmtId="14" fontId="50" fillId="0" borderId="0" xfId="0" applyNumberFormat="1" applyFont="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12" xfId="0" applyFont="1" applyBorder="1" applyAlignment="1">
      <alignment horizontal="center" vertical="center"/>
    </xf>
    <xf numFmtId="0" fontId="50" fillId="0" borderId="2" xfId="0" applyFont="1" applyBorder="1" applyAlignment="1">
      <alignment horizontal="center" vertical="center"/>
    </xf>
    <xf numFmtId="0" fontId="50" fillId="0" borderId="26" xfId="0" applyFont="1" applyBorder="1" applyAlignment="1">
      <alignment horizontal="center" vertical="center"/>
    </xf>
    <xf numFmtId="0" fontId="50" fillId="0" borderId="2"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2" xfId="0" applyFont="1" applyBorder="1" applyAlignment="1">
      <alignment horizontal="center" vertical="center" wrapText="1"/>
    </xf>
    <xf numFmtId="0" fontId="50" fillId="16" borderId="26" xfId="0" applyFont="1" applyFill="1" applyBorder="1">
      <alignment vertical="center"/>
    </xf>
    <xf numFmtId="0" fontId="50" fillId="16" borderId="27" xfId="0" applyFont="1" applyFill="1" applyBorder="1" applyAlignment="1">
      <alignment vertical="center" wrapText="1"/>
    </xf>
    <xf numFmtId="181" fontId="50" fillId="0" borderId="12" xfId="0" applyNumberFormat="1" applyFont="1" applyBorder="1" applyAlignment="1">
      <alignment horizontal="center" vertical="center"/>
    </xf>
    <xf numFmtId="181" fontId="50" fillId="0" borderId="2" xfId="0" applyNumberFormat="1" applyFont="1" applyBorder="1" applyAlignment="1">
      <alignment horizontal="center" vertical="center"/>
    </xf>
    <xf numFmtId="181" fontId="50" fillId="0" borderId="26" xfId="0" applyNumberFormat="1"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16" borderId="31" xfId="0" applyFont="1" applyFill="1" applyBorder="1" applyAlignment="1">
      <alignment horizontal="center" vertical="center"/>
    </xf>
    <xf numFmtId="181" fontId="59" fillId="0" borderId="23" xfId="0" applyNumberFormat="1" applyFont="1" applyBorder="1">
      <alignment vertical="center"/>
    </xf>
    <xf numFmtId="0" fontId="50" fillId="0" borderId="32" xfId="0" applyFont="1" applyBorder="1" applyAlignment="1">
      <alignment horizontal="center" vertical="center"/>
    </xf>
    <xf numFmtId="0" fontId="50" fillId="0" borderId="33" xfId="0" applyFont="1" applyBorder="1" applyAlignment="1">
      <alignment horizontal="center" vertical="center"/>
    </xf>
    <xf numFmtId="179" fontId="60" fillId="24" borderId="2" xfId="1" applyNumberFormat="1" applyFont="1" applyFill="1" applyBorder="1">
      <alignment vertical="center"/>
    </xf>
    <xf numFmtId="179" fontId="60" fillId="11" borderId="2" xfId="1" applyNumberFormat="1" applyFont="1" applyFill="1" applyBorder="1">
      <alignment vertical="center"/>
    </xf>
    <xf numFmtId="179" fontId="50" fillId="25" borderId="2" xfId="1" applyNumberFormat="1" applyFont="1" applyFill="1" applyBorder="1">
      <alignment vertical="center"/>
    </xf>
    <xf numFmtId="179" fontId="60" fillId="26" borderId="2" xfId="1" applyNumberFormat="1" applyFont="1" applyFill="1" applyBorder="1">
      <alignment vertical="center"/>
    </xf>
    <xf numFmtId="0" fontId="34" fillId="5" borderId="2" xfId="0" applyFont="1" applyFill="1" applyBorder="1" applyProtection="1">
      <alignment vertical="center"/>
      <protection hidden="1"/>
    </xf>
    <xf numFmtId="0" fontId="31" fillId="5" borderId="9" xfId="0" applyFont="1" applyFill="1" applyBorder="1" applyProtection="1">
      <alignment vertical="center"/>
      <protection hidden="1"/>
    </xf>
    <xf numFmtId="0" fontId="34" fillId="5" borderId="10" xfId="0" applyFont="1" applyFill="1" applyBorder="1" applyProtection="1">
      <alignment vertical="center"/>
      <protection hidden="1"/>
    </xf>
    <xf numFmtId="0" fontId="31" fillId="5" borderId="10" xfId="0" applyFont="1" applyFill="1" applyBorder="1" applyProtection="1">
      <alignment vertical="center"/>
      <protection hidden="1"/>
    </xf>
    <xf numFmtId="0" fontId="34" fillId="5" borderId="11" xfId="0" applyFont="1" applyFill="1" applyBorder="1" applyProtection="1">
      <alignment vertical="center"/>
      <protection hidden="1"/>
    </xf>
    <xf numFmtId="0" fontId="31" fillId="5" borderId="11" xfId="0" applyFont="1" applyFill="1" applyBorder="1" applyProtection="1">
      <alignment vertical="center"/>
      <protection hidden="1"/>
    </xf>
    <xf numFmtId="0" fontId="31" fillId="4" borderId="0" xfId="0" applyFont="1" applyFill="1" applyProtection="1">
      <alignment vertical="center"/>
      <protection locked="0" hidden="1"/>
    </xf>
    <xf numFmtId="0" fontId="49" fillId="4" borderId="0" xfId="0" applyFont="1" applyFill="1" applyProtection="1">
      <alignment vertical="center"/>
      <protection hidden="1"/>
    </xf>
    <xf numFmtId="0" fontId="61" fillId="5" borderId="0" xfId="0" applyFont="1" applyFill="1" applyProtection="1">
      <alignment vertical="center"/>
      <protection hidden="1"/>
    </xf>
    <xf numFmtId="0" fontId="60" fillId="5" borderId="0" xfId="0" applyFont="1" applyFill="1" applyProtection="1">
      <alignment vertical="center"/>
      <protection hidden="1"/>
    </xf>
    <xf numFmtId="179" fontId="32" fillId="4" borderId="0" xfId="0" applyNumberFormat="1" applyFont="1" applyFill="1" applyProtection="1">
      <alignment vertical="center"/>
      <protection locked="0" hidden="1"/>
    </xf>
    <xf numFmtId="179" fontId="31" fillId="4" borderId="0" xfId="0" applyNumberFormat="1" applyFont="1" applyFill="1" applyProtection="1">
      <alignment vertical="center"/>
      <protection locked="0" hidden="1"/>
    </xf>
    <xf numFmtId="0" fontId="62" fillId="0" borderId="0" xfId="0" applyFont="1">
      <alignment vertical="center"/>
    </xf>
    <xf numFmtId="0" fontId="63" fillId="0" borderId="0" xfId="0" applyFont="1">
      <alignment vertical="center"/>
    </xf>
    <xf numFmtId="0" fontId="20" fillId="0" borderId="0" xfId="0" applyFont="1">
      <alignment vertical="center"/>
    </xf>
    <xf numFmtId="0" fontId="62" fillId="21" borderId="0" xfId="0" applyFont="1" applyFill="1">
      <alignment vertical="center"/>
    </xf>
    <xf numFmtId="0" fontId="64" fillId="0" borderId="0" xfId="0" applyFont="1">
      <alignment vertical="center"/>
    </xf>
    <xf numFmtId="0" fontId="62" fillId="0" borderId="34" xfId="0" applyFont="1" applyBorder="1">
      <alignment vertical="center"/>
    </xf>
    <xf numFmtId="0" fontId="62" fillId="21" borderId="34" xfId="0" applyFont="1" applyFill="1" applyBorder="1" applyProtection="1">
      <alignment vertical="center"/>
      <protection locked="0"/>
    </xf>
    <xf numFmtId="0" fontId="62" fillId="27" borderId="19" xfId="0" applyFont="1" applyFill="1" applyBorder="1" applyAlignment="1">
      <alignment horizontal="center" vertical="center"/>
    </xf>
    <xf numFmtId="0" fontId="62" fillId="27" borderId="11" xfId="0" applyFont="1" applyFill="1" applyBorder="1" applyAlignment="1">
      <alignment horizontal="center" vertical="center"/>
    </xf>
    <xf numFmtId="0" fontId="62" fillId="27" borderId="4" xfId="0" applyFont="1" applyFill="1" applyBorder="1" applyAlignment="1">
      <alignment horizontal="center" vertical="center"/>
    </xf>
    <xf numFmtId="186" fontId="62" fillId="0" borderId="19" xfId="0" applyNumberFormat="1" applyFont="1" applyBorder="1" applyAlignment="1">
      <alignment horizontal="center" vertical="center"/>
    </xf>
    <xf numFmtId="0" fontId="62" fillId="0" borderId="4" xfId="0" applyFont="1" applyBorder="1" applyAlignment="1">
      <alignment horizontal="center" vertical="center"/>
    </xf>
    <xf numFmtId="0" fontId="62" fillId="0" borderId="16" xfId="0" applyFont="1" applyBorder="1">
      <alignment vertical="center"/>
    </xf>
    <xf numFmtId="0" fontId="62" fillId="21" borderId="16" xfId="0" applyFont="1" applyFill="1" applyBorder="1" applyAlignment="1" applyProtection="1">
      <alignment horizontal="center" vertical="center"/>
      <protection locked="0"/>
    </xf>
    <xf numFmtId="0" fontId="62" fillId="0" borderId="9" xfId="0" applyFont="1" applyBorder="1" applyAlignment="1">
      <alignment horizontal="center" vertical="center"/>
    </xf>
    <xf numFmtId="9" fontId="62" fillId="0" borderId="0" xfId="0" applyNumberFormat="1" applyFont="1" applyAlignment="1">
      <alignment horizontal="center" vertical="center"/>
    </xf>
    <xf numFmtId="0" fontId="62" fillId="0" borderId="20" xfId="0" applyFont="1" applyBorder="1" applyAlignment="1">
      <alignment horizontal="center" vertical="center"/>
    </xf>
    <xf numFmtId="186" fontId="62" fillId="0" borderId="9" xfId="0" applyNumberFormat="1" applyFont="1" applyBorder="1" applyAlignment="1">
      <alignment horizontal="center" vertical="center"/>
    </xf>
    <xf numFmtId="0" fontId="62" fillId="21" borderId="16" xfId="0" applyFont="1" applyFill="1" applyBorder="1" applyProtection="1">
      <alignment vertical="center"/>
      <protection locked="0"/>
    </xf>
    <xf numFmtId="186" fontId="62" fillId="0" borderId="14" xfId="0" applyNumberFormat="1" applyFont="1" applyBorder="1" applyAlignment="1">
      <alignment horizontal="center" vertical="center"/>
    </xf>
    <xf numFmtId="0" fontId="62" fillId="0" borderId="21" xfId="0" applyFont="1" applyBorder="1" applyAlignment="1">
      <alignment horizontal="center" vertical="center"/>
    </xf>
    <xf numFmtId="0" fontId="62" fillId="0" borderId="14" xfId="0" applyFont="1" applyBorder="1" applyAlignment="1">
      <alignment horizontal="center" vertical="center"/>
    </xf>
    <xf numFmtId="9" fontId="62" fillId="0" borderId="5" xfId="0" applyNumberFormat="1" applyFont="1" applyBorder="1" applyAlignment="1">
      <alignment horizontal="center" vertical="center"/>
    </xf>
    <xf numFmtId="0" fontId="62" fillId="27" borderId="9" xfId="0" applyFont="1" applyFill="1" applyBorder="1" applyAlignment="1">
      <alignment horizontal="center" vertical="center"/>
    </xf>
    <xf numFmtId="186" fontId="62" fillId="0" borderId="0" xfId="0" applyNumberFormat="1" applyFont="1" applyAlignment="1">
      <alignment horizontal="center" vertical="center"/>
    </xf>
    <xf numFmtId="187" fontId="62" fillId="0" borderId="0" xfId="0" applyNumberFormat="1" applyFont="1" applyAlignment="1">
      <alignment horizontal="center" vertical="center"/>
    </xf>
    <xf numFmtId="187" fontId="62" fillId="0" borderId="20" xfId="0" applyNumberFormat="1" applyFont="1" applyBorder="1" applyAlignment="1">
      <alignment horizontal="center" vertical="center"/>
    </xf>
    <xf numFmtId="9" fontId="20" fillId="0" borderId="0" xfId="0" applyNumberFormat="1" applyFont="1">
      <alignment vertical="center"/>
    </xf>
    <xf numFmtId="186" fontId="62" fillId="27" borderId="9" xfId="0" applyNumberFormat="1" applyFont="1" applyFill="1" applyBorder="1" applyAlignment="1">
      <alignment horizontal="center" vertical="center"/>
    </xf>
    <xf numFmtId="0" fontId="62" fillId="0" borderId="0" xfId="0" applyFont="1" applyAlignment="1">
      <alignment horizontal="center" vertical="center"/>
    </xf>
    <xf numFmtId="1" fontId="62" fillId="0" borderId="16" xfId="0" applyNumberFormat="1" applyFont="1" applyBorder="1">
      <alignment vertical="center"/>
    </xf>
    <xf numFmtId="187" fontId="62" fillId="27" borderId="9" xfId="0" applyNumberFormat="1" applyFont="1" applyFill="1" applyBorder="1" applyAlignment="1">
      <alignment horizontal="center" vertical="center"/>
    </xf>
    <xf numFmtId="9" fontId="62" fillId="0" borderId="0" xfId="1" applyFont="1" applyBorder="1" applyAlignment="1">
      <alignment horizontal="center" vertical="center"/>
    </xf>
    <xf numFmtId="0" fontId="62" fillId="0" borderId="5" xfId="0" applyFont="1" applyBorder="1">
      <alignment vertical="center"/>
    </xf>
    <xf numFmtId="0" fontId="62" fillId="21" borderId="5" xfId="0" applyFont="1" applyFill="1" applyBorder="1" applyProtection="1">
      <alignment vertical="center"/>
      <protection locked="0"/>
    </xf>
    <xf numFmtId="1" fontId="62" fillId="0" borderId="0" xfId="0" applyNumberFormat="1" applyFont="1">
      <alignment vertical="center"/>
    </xf>
    <xf numFmtId="187" fontId="62" fillId="27" borderId="14" xfId="0" applyNumberFormat="1" applyFont="1" applyFill="1" applyBorder="1" applyAlignment="1">
      <alignment horizontal="center" vertical="center"/>
    </xf>
    <xf numFmtId="0" fontId="62" fillId="0" borderId="5" xfId="0" applyFont="1" applyBorder="1" applyAlignment="1">
      <alignment horizontal="center" vertical="center"/>
    </xf>
    <xf numFmtId="9" fontId="62" fillId="0" borderId="5" xfId="1" applyFont="1" applyBorder="1" applyAlignment="1">
      <alignment horizontal="center" vertical="center"/>
    </xf>
    <xf numFmtId="188" fontId="62" fillId="0" borderId="0" xfId="0" applyNumberFormat="1" applyFont="1">
      <alignment vertical="center"/>
    </xf>
    <xf numFmtId="0" fontId="64" fillId="0" borderId="9" xfId="0" applyFont="1" applyBorder="1" applyAlignment="1">
      <alignment horizontal="center" vertical="center"/>
    </xf>
    <xf numFmtId="0" fontId="65" fillId="0" borderId="21" xfId="0" applyFont="1" applyBorder="1">
      <alignment vertical="center"/>
    </xf>
    <xf numFmtId="1" fontId="65" fillId="11" borderId="2" xfId="0" applyNumberFormat="1" applyFont="1" applyFill="1" applyBorder="1">
      <alignment vertical="center"/>
    </xf>
    <xf numFmtId="0" fontId="64" fillId="0" borderId="14" xfId="0" applyFont="1" applyBorder="1" applyAlignment="1">
      <alignment horizontal="center" vertical="center"/>
    </xf>
    <xf numFmtId="49" fontId="50" fillId="0" borderId="12" xfId="0" applyNumberFormat="1" applyFont="1" applyBorder="1" applyAlignment="1">
      <alignment horizontal="center" vertical="center" wrapText="1"/>
    </xf>
    <xf numFmtId="49" fontId="50" fillId="0" borderId="2" xfId="0" applyNumberFormat="1" applyFont="1" applyBorder="1" applyAlignment="1">
      <alignment horizontal="center" vertical="center" wrapText="1"/>
    </xf>
    <xf numFmtId="49" fontId="50" fillId="0" borderId="26" xfId="0" applyNumberFormat="1" applyFont="1" applyBorder="1" applyAlignment="1">
      <alignment horizontal="center" vertical="center" wrapText="1"/>
    </xf>
    <xf numFmtId="0" fontId="37" fillId="0" borderId="0" xfId="0" applyFont="1">
      <alignment vertical="center"/>
    </xf>
    <xf numFmtId="0" fontId="50" fillId="24" borderId="2" xfId="0" applyFont="1" applyFill="1" applyBorder="1" applyAlignment="1">
      <alignment horizontal="center" vertical="center"/>
    </xf>
    <xf numFmtId="0" fontId="50" fillId="11" borderId="2" xfId="0" applyFont="1" applyFill="1" applyBorder="1" applyAlignment="1">
      <alignment horizontal="center" vertical="center"/>
    </xf>
    <xf numFmtId="0" fontId="50" fillId="25" borderId="2" xfId="0" applyFont="1" applyFill="1" applyBorder="1" applyAlignment="1">
      <alignment horizontal="center" vertical="center"/>
    </xf>
    <xf numFmtId="0" fontId="50" fillId="26" borderId="2" xfId="0" applyFont="1" applyFill="1" applyBorder="1" applyAlignment="1">
      <alignment horizontal="center" vertical="center"/>
    </xf>
    <xf numFmtId="0" fontId="50" fillId="28" borderId="2" xfId="0" applyFont="1" applyFill="1" applyBorder="1" applyAlignment="1">
      <alignment horizontal="center" vertical="center"/>
    </xf>
    <xf numFmtId="0" fontId="66" fillId="0" borderId="0" xfId="0" applyFont="1" applyAlignment="1">
      <alignment horizontal="left" vertical="center"/>
    </xf>
    <xf numFmtId="9" fontId="50" fillId="0" borderId="0" xfId="0" applyNumberFormat="1" applyFont="1" applyAlignment="1">
      <alignment horizontal="center" vertical="center"/>
    </xf>
    <xf numFmtId="9" fontId="50" fillId="0" borderId="0" xfId="1" applyFont="1">
      <alignment vertical="center"/>
    </xf>
    <xf numFmtId="0" fontId="50" fillId="0" borderId="14" xfId="0" applyFont="1" applyBorder="1">
      <alignment vertical="center"/>
    </xf>
    <xf numFmtId="0" fontId="50" fillId="28" borderId="3" xfId="0" applyFont="1" applyFill="1" applyBorder="1" applyAlignment="1">
      <alignment horizontal="center" vertical="center"/>
    </xf>
    <xf numFmtId="0" fontId="50" fillId="0" borderId="64"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65" xfId="0" applyFont="1" applyBorder="1" applyAlignment="1">
      <alignment horizontal="center" vertical="center" wrapText="1"/>
    </xf>
    <xf numFmtId="179" fontId="50" fillId="26" borderId="2" xfId="1" applyNumberFormat="1" applyFont="1" applyFill="1" applyBorder="1">
      <alignment vertical="center"/>
    </xf>
    <xf numFmtId="179" fontId="60" fillId="28" borderId="3" xfId="1" applyNumberFormat="1" applyFont="1" applyFill="1" applyBorder="1">
      <alignment vertical="center"/>
    </xf>
    <xf numFmtId="179" fontId="15" fillId="0" borderId="66" xfId="1" applyNumberFormat="1" applyFont="1" applyBorder="1">
      <alignment vertical="center"/>
    </xf>
    <xf numFmtId="176" fontId="50" fillId="0" borderId="2" xfId="0" applyNumberFormat="1" applyFont="1" applyBorder="1">
      <alignment vertical="center"/>
    </xf>
    <xf numFmtId="179" fontId="50" fillId="0" borderId="2" xfId="1" applyNumberFormat="1" applyFont="1" applyBorder="1">
      <alignment vertical="center"/>
    </xf>
    <xf numFmtId="1" fontId="50" fillId="24" borderId="2" xfId="0" applyNumberFormat="1" applyFont="1" applyFill="1" applyBorder="1">
      <alignment vertical="center"/>
    </xf>
    <xf numFmtId="1" fontId="50" fillId="11" borderId="2" xfId="0" applyNumberFormat="1" applyFont="1" applyFill="1" applyBorder="1">
      <alignment vertical="center"/>
    </xf>
    <xf numFmtId="1" fontId="50" fillId="25" borderId="2" xfId="0" applyNumberFormat="1" applyFont="1" applyFill="1" applyBorder="1">
      <alignment vertical="center"/>
    </xf>
    <xf numFmtId="1" fontId="50" fillId="26" borderId="2" xfId="0" applyNumberFormat="1" applyFont="1" applyFill="1" applyBorder="1">
      <alignment vertical="center"/>
    </xf>
    <xf numFmtId="1" fontId="50" fillId="28" borderId="2" xfId="0" applyNumberFormat="1" applyFont="1" applyFill="1" applyBorder="1">
      <alignment vertical="center"/>
    </xf>
    <xf numFmtId="38" fontId="50" fillId="0" borderId="2" xfId="3" applyFont="1" applyBorder="1">
      <alignment vertical="center"/>
    </xf>
    <xf numFmtId="179" fontId="50" fillId="0" borderId="3" xfId="1" applyNumberFormat="1" applyFont="1" applyBorder="1">
      <alignment vertical="center"/>
    </xf>
    <xf numFmtId="179" fontId="50" fillId="0" borderId="67" xfId="1" applyNumberFormat="1" applyFont="1" applyBorder="1">
      <alignment vertical="center"/>
    </xf>
    <xf numFmtId="179" fontId="50" fillId="11" borderId="2" xfId="1" applyNumberFormat="1" applyFont="1" applyFill="1" applyBorder="1">
      <alignment vertical="center"/>
    </xf>
    <xf numFmtId="179" fontId="50" fillId="28" borderId="3" xfId="1" applyNumberFormat="1" applyFont="1" applyFill="1" applyBorder="1">
      <alignment vertical="center"/>
    </xf>
    <xf numFmtId="10" fontId="50" fillId="0" borderId="2" xfId="1" applyNumberFormat="1" applyFont="1" applyBorder="1" applyAlignment="1">
      <alignment horizontal="center" vertical="center"/>
    </xf>
    <xf numFmtId="179" fontId="50" fillId="0" borderId="67" xfId="0" applyNumberFormat="1" applyFont="1" applyBorder="1">
      <alignment vertical="center"/>
    </xf>
    <xf numFmtId="179" fontId="50" fillId="24" borderId="2" xfId="1" applyNumberFormat="1" applyFont="1" applyFill="1" applyBorder="1">
      <alignment vertical="center"/>
    </xf>
    <xf numFmtId="179" fontId="60" fillId="25" borderId="2" xfId="1" applyNumberFormat="1" applyFont="1" applyFill="1" applyBorder="1">
      <alignment vertical="center"/>
    </xf>
    <xf numFmtId="179" fontId="15" fillId="24" borderId="2" xfId="1" applyNumberFormat="1" applyFont="1" applyFill="1" applyBorder="1">
      <alignment vertical="center"/>
    </xf>
    <xf numFmtId="179" fontId="15" fillId="11" borderId="2" xfId="1" applyNumberFormat="1" applyFont="1" applyFill="1" applyBorder="1">
      <alignment vertical="center"/>
    </xf>
    <xf numFmtId="179" fontId="15" fillId="28" borderId="3" xfId="1" applyNumberFormat="1" applyFont="1" applyFill="1" applyBorder="1">
      <alignment vertical="center"/>
    </xf>
    <xf numFmtId="179" fontId="15" fillId="26" borderId="2" xfId="1" applyNumberFormat="1" applyFont="1" applyFill="1" applyBorder="1">
      <alignment vertical="center"/>
    </xf>
    <xf numFmtId="0" fontId="67" fillId="4" borderId="0" xfId="0" applyFont="1" applyFill="1" applyAlignment="1">
      <alignment vertical="center" wrapText="1"/>
    </xf>
    <xf numFmtId="179" fontId="67" fillId="24" borderId="0" xfId="1" applyNumberFormat="1" applyFont="1" applyFill="1">
      <alignment vertical="center"/>
    </xf>
    <xf numFmtId="179" fontId="67" fillId="11" borderId="0" xfId="1" applyNumberFormat="1" applyFont="1" applyFill="1">
      <alignment vertical="center"/>
    </xf>
    <xf numFmtId="179" fontId="67" fillId="25" borderId="0" xfId="1" applyNumberFormat="1" applyFont="1" applyFill="1">
      <alignment vertical="center"/>
    </xf>
    <xf numFmtId="179" fontId="67" fillId="26" borderId="0" xfId="1" applyNumberFormat="1" applyFont="1" applyFill="1">
      <alignment vertical="center"/>
    </xf>
    <xf numFmtId="179" fontId="67" fillId="28" borderId="0" xfId="1" applyNumberFormat="1" applyFont="1" applyFill="1">
      <alignment vertical="center"/>
    </xf>
    <xf numFmtId="179" fontId="67" fillId="0" borderId="68" xfId="1" applyNumberFormat="1" applyFont="1" applyBorder="1">
      <alignment vertical="center"/>
    </xf>
    <xf numFmtId="1" fontId="50" fillId="0" borderId="0" xfId="0" applyNumberFormat="1" applyFont="1">
      <alignment vertical="center"/>
    </xf>
    <xf numFmtId="0" fontId="50" fillId="0" borderId="11" xfId="0" applyFont="1" applyBorder="1" applyAlignment="1">
      <alignment horizontal="center" vertical="center"/>
    </xf>
    <xf numFmtId="179" fontId="50" fillId="0" borderId="0" xfId="0" applyNumberFormat="1" applyFont="1">
      <alignment vertical="center"/>
    </xf>
    <xf numFmtId="0" fontId="50" fillId="0" borderId="0" xfId="0" applyFont="1" applyAlignment="1">
      <alignment horizontal="right" vertical="center"/>
    </xf>
    <xf numFmtId="0" fontId="68" fillId="10" borderId="69" xfId="2" applyFont="1" applyFill="1" applyBorder="1" applyAlignment="1" applyProtection="1">
      <alignment horizontal="center" vertical="center"/>
      <protection hidden="1"/>
    </xf>
    <xf numFmtId="177" fontId="6" fillId="4" borderId="2" xfId="0" applyNumberFormat="1" applyFont="1" applyFill="1" applyBorder="1" applyAlignment="1" applyProtection="1">
      <alignment vertical="center" shrinkToFit="1"/>
      <protection locked="0" hidden="1"/>
    </xf>
    <xf numFmtId="177" fontId="6" fillId="5" borderId="2" xfId="0" applyNumberFormat="1" applyFont="1" applyFill="1" applyBorder="1" applyAlignment="1" applyProtection="1">
      <alignment vertical="center" shrinkToFit="1"/>
      <protection locked="0" hidden="1"/>
    </xf>
    <xf numFmtId="0" fontId="6" fillId="4" borderId="2" xfId="0" applyFont="1" applyFill="1" applyBorder="1" applyAlignment="1" applyProtection="1">
      <alignment horizontal="center" vertical="center" shrinkToFit="1"/>
      <protection locked="0" hidden="1"/>
    </xf>
    <xf numFmtId="0" fontId="6" fillId="5" borderId="2" xfId="0" applyFont="1" applyFill="1" applyBorder="1" applyAlignment="1" applyProtection="1">
      <alignment horizontal="center" vertical="center" shrinkToFit="1"/>
      <protection locked="0" hidden="1"/>
    </xf>
    <xf numFmtId="0" fontId="6" fillId="5" borderId="0" xfId="0" applyFont="1" applyFill="1" applyProtection="1">
      <alignment vertical="center"/>
      <protection hidden="1"/>
    </xf>
    <xf numFmtId="49" fontId="35" fillId="4" borderId="0" xfId="0" applyNumberFormat="1" applyFont="1" applyFill="1" applyAlignment="1" applyProtection="1">
      <alignment horizontal="right" vertical="center"/>
      <protection hidden="1"/>
    </xf>
    <xf numFmtId="49" fontId="6" fillId="4" borderId="0" xfId="0" applyNumberFormat="1" applyFont="1" applyFill="1" applyAlignment="1" applyProtection="1">
      <alignment horizontal="right" vertical="center"/>
      <protection hidden="1"/>
    </xf>
    <xf numFmtId="0" fontId="50" fillId="5" borderId="70" xfId="0" applyFont="1" applyFill="1" applyBorder="1" applyAlignment="1" applyProtection="1">
      <alignment vertical="top"/>
      <protection hidden="1"/>
    </xf>
    <xf numFmtId="0" fontId="50" fillId="5" borderId="0" xfId="0" applyFont="1" applyFill="1" applyAlignment="1" applyProtection="1">
      <alignment vertical="top"/>
      <protection hidden="1"/>
    </xf>
    <xf numFmtId="0" fontId="42" fillId="5" borderId="0" xfId="2" applyFont="1" applyFill="1" applyAlignment="1" applyProtection="1">
      <alignment horizontal="right"/>
      <protection hidden="1"/>
    </xf>
    <xf numFmtId="0" fontId="42" fillId="5" borderId="0" xfId="2" applyFont="1" applyFill="1" applyAlignment="1" applyProtection="1">
      <alignment horizontal="right" vertical="center"/>
      <protection hidden="1"/>
    </xf>
    <xf numFmtId="179" fontId="15" fillId="28" borderId="71" xfId="1" applyNumberFormat="1" applyFont="1" applyFill="1" applyBorder="1">
      <alignment vertical="center"/>
    </xf>
    <xf numFmtId="179" fontId="15" fillId="11" borderId="12" xfId="1" applyNumberFormat="1" applyFont="1" applyFill="1" applyBorder="1">
      <alignment vertical="center"/>
    </xf>
    <xf numFmtId="179" fontId="50" fillId="25" borderId="12" xfId="1" applyNumberFormat="1" applyFont="1" applyFill="1" applyBorder="1">
      <alignment vertical="center"/>
    </xf>
    <xf numFmtId="179" fontId="15" fillId="26" borderId="12" xfId="1" applyNumberFormat="1" applyFont="1" applyFill="1" applyBorder="1">
      <alignment vertical="center"/>
    </xf>
    <xf numFmtId="179" fontId="50" fillId="0" borderId="72" xfId="0" applyNumberFormat="1" applyFont="1" applyBorder="1">
      <alignment vertical="center"/>
    </xf>
    <xf numFmtId="177" fontId="6" fillId="8" borderId="122" xfId="0" applyNumberFormat="1" applyFont="1" applyFill="1" applyBorder="1" applyAlignment="1" applyProtection="1">
      <alignment vertical="center" shrinkToFit="1"/>
      <protection hidden="1"/>
    </xf>
    <xf numFmtId="177" fontId="6" fillId="8" borderId="1" xfId="0" applyNumberFormat="1" applyFont="1" applyFill="1" applyBorder="1" applyAlignment="1" applyProtection="1">
      <alignment vertical="center" shrinkToFit="1"/>
      <protection hidden="1"/>
    </xf>
    <xf numFmtId="0" fontId="31" fillId="5" borderId="0" xfId="0" applyFont="1" applyFill="1" applyAlignment="1" applyProtection="1">
      <alignment vertical="top"/>
      <protection hidden="1"/>
    </xf>
    <xf numFmtId="0" fontId="75" fillId="4" borderId="0" xfId="0" applyFont="1" applyFill="1" applyAlignment="1" applyProtection="1">
      <alignment horizontal="center" vertical="center"/>
      <protection hidden="1"/>
    </xf>
    <xf numFmtId="0" fontId="35" fillId="7" borderId="2" xfId="0" applyFont="1" applyFill="1" applyBorder="1" applyProtection="1">
      <alignment vertical="center"/>
      <protection locked="0" hidden="1"/>
    </xf>
    <xf numFmtId="0" fontId="6" fillId="7" borderId="2" xfId="0" applyFont="1" applyFill="1" applyBorder="1" applyProtection="1">
      <alignment vertical="center"/>
      <protection locked="0" hidden="1"/>
    </xf>
    <xf numFmtId="0" fontId="77" fillId="10" borderId="0" xfId="0" applyFont="1" applyFill="1">
      <alignment vertical="center"/>
    </xf>
    <xf numFmtId="0" fontId="78" fillId="10" borderId="0" xfId="2" applyFont="1" applyFill="1">
      <alignment vertical="center"/>
    </xf>
    <xf numFmtId="0" fontId="78" fillId="10" borderId="124" xfId="2" applyFont="1" applyFill="1" applyBorder="1">
      <alignment vertical="center"/>
    </xf>
    <xf numFmtId="14" fontId="80" fillId="10" borderId="0" xfId="0" applyNumberFormat="1" applyFont="1" applyFill="1" applyAlignment="1">
      <alignment horizontal="center" vertical="center" shrinkToFit="1"/>
    </xf>
    <xf numFmtId="0" fontId="79" fillId="30" borderId="123" xfId="0" applyFont="1" applyFill="1" applyBorder="1">
      <alignment vertical="center"/>
    </xf>
    <xf numFmtId="14" fontId="80" fillId="30" borderId="34" xfId="0" applyNumberFormat="1" applyFont="1" applyFill="1" applyBorder="1" applyAlignment="1">
      <alignment horizontal="center" vertical="center" shrinkToFit="1"/>
    </xf>
    <xf numFmtId="189" fontId="80" fillId="10" borderId="16" xfId="0" applyNumberFormat="1" applyFont="1" applyFill="1" applyBorder="1" applyAlignment="1">
      <alignment horizontal="center" vertical="center" shrinkToFit="1"/>
    </xf>
    <xf numFmtId="0" fontId="79" fillId="30" borderId="123" xfId="2" applyFont="1" applyFill="1" applyBorder="1">
      <alignment vertical="center"/>
    </xf>
    <xf numFmtId="0" fontId="38" fillId="4" borderId="0" xfId="0" applyFont="1" applyFill="1" applyProtection="1">
      <alignment vertical="center"/>
      <protection hidden="1"/>
    </xf>
    <xf numFmtId="0" fontId="74" fillId="5" borderId="0" xfId="2" applyFont="1" applyFill="1" applyAlignment="1" applyProtection="1">
      <alignment horizontal="center" vertical="center" shrinkToFit="1"/>
      <protection hidden="1"/>
    </xf>
    <xf numFmtId="0" fontId="35" fillId="5" borderId="94" xfId="0" applyFont="1" applyFill="1" applyBorder="1" applyAlignment="1" applyProtection="1">
      <alignment horizontal="left" vertical="center" shrinkToFit="1"/>
      <protection hidden="1"/>
    </xf>
    <xf numFmtId="0" fontId="68" fillId="8" borderId="89" xfId="2" applyFont="1" applyFill="1" applyBorder="1" applyAlignment="1" applyProtection="1">
      <alignment horizontal="center" vertical="center" wrapText="1"/>
      <protection hidden="1"/>
    </xf>
    <xf numFmtId="0" fontId="68" fillId="8" borderId="70" xfId="2" applyFont="1" applyFill="1" applyBorder="1" applyAlignment="1" applyProtection="1">
      <alignment horizontal="center" vertical="center"/>
      <protection hidden="1"/>
    </xf>
    <xf numFmtId="0" fontId="68" fillId="8" borderId="90" xfId="2" applyFont="1" applyFill="1" applyBorder="1" applyAlignment="1" applyProtection="1">
      <alignment horizontal="center" vertical="center"/>
      <protection hidden="1"/>
    </xf>
    <xf numFmtId="0" fontId="68" fillId="8" borderId="91" xfId="2" applyFont="1" applyFill="1" applyBorder="1" applyAlignment="1" applyProtection="1">
      <alignment horizontal="center" vertical="center"/>
      <protection hidden="1"/>
    </xf>
    <xf numFmtId="0" fontId="68" fillId="8" borderId="0" xfId="2" applyFont="1" applyFill="1" applyBorder="1" applyAlignment="1" applyProtection="1">
      <alignment horizontal="center" vertical="center"/>
      <protection hidden="1"/>
    </xf>
    <xf numFmtId="0" fontId="68" fillId="8" borderId="92" xfId="2" applyFont="1" applyFill="1" applyBorder="1" applyAlignment="1" applyProtection="1">
      <alignment horizontal="center" vertical="center"/>
      <protection hidden="1"/>
    </xf>
    <xf numFmtId="0" fontId="68" fillId="8" borderId="93" xfId="2" applyFont="1" applyFill="1" applyBorder="1" applyAlignment="1" applyProtection="1">
      <alignment horizontal="center" vertical="center"/>
      <protection hidden="1"/>
    </xf>
    <xf numFmtId="0" fontId="68" fillId="8" borderId="94" xfId="2" applyFont="1" applyFill="1" applyBorder="1" applyAlignment="1" applyProtection="1">
      <alignment horizontal="center" vertical="center"/>
      <protection hidden="1"/>
    </xf>
    <xf numFmtId="0" fontId="68" fillId="8" borderId="95" xfId="2" applyFont="1" applyFill="1" applyBorder="1" applyAlignment="1" applyProtection="1">
      <alignment horizontal="center" vertical="center"/>
      <protection hidden="1"/>
    </xf>
    <xf numFmtId="0" fontId="60" fillId="5" borderId="0" xfId="0" applyFont="1" applyFill="1" applyAlignment="1" applyProtection="1">
      <alignment horizontal="left" vertical="center"/>
      <protection hidden="1"/>
    </xf>
    <xf numFmtId="177" fontId="37" fillId="7" borderId="116" xfId="0" applyNumberFormat="1" applyFont="1" applyFill="1" applyBorder="1" applyAlignment="1" applyProtection="1">
      <alignment horizontal="right" vertical="center"/>
      <protection locked="0" hidden="1"/>
    </xf>
    <xf numFmtId="177" fontId="37" fillId="7" borderId="117" xfId="0" applyNumberFormat="1" applyFont="1" applyFill="1" applyBorder="1" applyAlignment="1" applyProtection="1">
      <alignment horizontal="right" vertical="center"/>
      <protection locked="0" hidden="1"/>
    </xf>
    <xf numFmtId="185" fontId="31" fillId="7" borderId="96" xfId="0" applyNumberFormat="1" applyFont="1" applyFill="1" applyBorder="1" applyAlignment="1" applyProtection="1">
      <alignment horizontal="center" vertical="center"/>
      <protection locked="0" hidden="1"/>
    </xf>
    <xf numFmtId="0" fontId="31" fillId="4" borderId="55" xfId="0" applyFont="1" applyFill="1" applyBorder="1" applyAlignment="1" applyProtection="1">
      <alignment horizontal="left" vertical="center"/>
      <protection hidden="1"/>
    </xf>
    <xf numFmtId="0" fontId="31" fillId="5" borderId="5" xfId="0" applyFont="1" applyFill="1" applyBorder="1" applyAlignment="1" applyProtection="1">
      <alignment horizontal="center" vertical="center"/>
      <protection hidden="1"/>
    </xf>
    <xf numFmtId="0" fontId="31" fillId="7" borderId="2" xfId="0" applyFont="1" applyFill="1" applyBorder="1" applyAlignment="1" applyProtection="1">
      <alignment horizontal="center" vertical="center"/>
      <protection locked="0" hidden="1"/>
    </xf>
    <xf numFmtId="185" fontId="31" fillId="7" borderId="2" xfId="0" applyNumberFormat="1" applyFont="1" applyFill="1" applyBorder="1" applyAlignment="1" applyProtection="1">
      <alignment horizontal="center" vertical="center"/>
      <protection locked="0" hidden="1"/>
    </xf>
    <xf numFmtId="0" fontId="31" fillId="7" borderId="51" xfId="0" applyFont="1" applyFill="1" applyBorder="1" applyAlignment="1" applyProtection="1">
      <alignment horizontal="center" vertical="center"/>
      <protection locked="0" hidden="1"/>
    </xf>
    <xf numFmtId="0" fontId="31" fillId="7" borderId="96" xfId="0" applyFont="1" applyFill="1" applyBorder="1" applyAlignment="1" applyProtection="1">
      <alignment horizontal="center" vertical="center"/>
      <protection locked="0" hidden="1"/>
    </xf>
    <xf numFmtId="0" fontId="39" fillId="6" borderId="54" xfId="0" applyFont="1" applyFill="1" applyBorder="1" applyAlignment="1" applyProtection="1">
      <alignment horizontal="center" vertical="center"/>
      <protection locked="0" hidden="1"/>
    </xf>
    <xf numFmtId="0" fontId="30" fillId="4" borderId="5" xfId="2" applyFill="1" applyBorder="1" applyAlignment="1" applyProtection="1">
      <alignment horizontal="center" vertical="center"/>
      <protection hidden="1"/>
    </xf>
    <xf numFmtId="0" fontId="31" fillId="7" borderId="51" xfId="0" applyFont="1" applyFill="1" applyBorder="1" applyAlignment="1" applyProtection="1">
      <alignment horizontal="center" vertical="center" shrinkToFit="1"/>
      <protection locked="0" hidden="1"/>
    </xf>
    <xf numFmtId="0" fontId="31" fillId="4" borderId="53" xfId="0" applyFont="1" applyFill="1" applyBorder="1" applyAlignment="1" applyProtection="1">
      <alignment horizontal="center" vertical="center"/>
      <protection hidden="1"/>
    </xf>
    <xf numFmtId="14" fontId="31" fillId="7" borderId="51" xfId="0" applyNumberFormat="1" applyFont="1" applyFill="1" applyBorder="1" applyAlignment="1" applyProtection="1">
      <alignment horizontal="center" vertical="center" shrinkToFit="1"/>
      <protection locked="0" hidden="1"/>
    </xf>
    <xf numFmtId="185" fontId="31" fillId="7" borderId="115" xfId="0" applyNumberFormat="1" applyFont="1" applyFill="1" applyBorder="1" applyAlignment="1" applyProtection="1">
      <alignment horizontal="center" vertical="center"/>
      <protection locked="0" hidden="1"/>
    </xf>
    <xf numFmtId="0" fontId="49" fillId="4" borderId="121" xfId="0" applyFont="1" applyFill="1" applyBorder="1" applyAlignment="1" applyProtection="1">
      <alignment horizontal="center" vertical="center"/>
      <protection hidden="1"/>
    </xf>
    <xf numFmtId="185" fontId="49" fillId="4" borderId="121" xfId="0" applyNumberFormat="1" applyFont="1" applyFill="1" applyBorder="1" applyAlignment="1" applyProtection="1">
      <alignment horizontal="center" vertical="center"/>
      <protection hidden="1"/>
    </xf>
    <xf numFmtId="0" fontId="31" fillId="4" borderId="0" xfId="0" applyFont="1" applyFill="1" applyAlignment="1" applyProtection="1">
      <alignment horizontal="center" vertical="center" shrinkToFit="1"/>
      <protection hidden="1"/>
    </xf>
    <xf numFmtId="0" fontId="31" fillId="4" borderId="0" xfId="0" applyFont="1" applyFill="1" applyAlignment="1" applyProtection="1">
      <alignment horizontal="center" vertical="center"/>
      <protection hidden="1"/>
    </xf>
    <xf numFmtId="0" fontId="31" fillId="4" borderId="53" xfId="0" applyFont="1" applyFill="1" applyBorder="1" applyAlignment="1" applyProtection="1">
      <alignment horizontal="left" vertical="center"/>
      <protection hidden="1"/>
    </xf>
    <xf numFmtId="177" fontId="37" fillId="5" borderId="14" xfId="0" applyNumberFormat="1" applyFont="1" applyFill="1" applyBorder="1" applyAlignment="1" applyProtection="1">
      <alignment horizontal="right" vertical="center"/>
      <protection hidden="1"/>
    </xf>
    <xf numFmtId="177" fontId="37" fillId="5" borderId="21" xfId="0" applyNumberFormat="1" applyFont="1" applyFill="1" applyBorder="1" applyAlignment="1" applyProtection="1">
      <alignment horizontal="right" vertical="center"/>
      <protection hidden="1"/>
    </xf>
    <xf numFmtId="177" fontId="37" fillId="5" borderId="3" xfId="0" applyNumberFormat="1" applyFont="1" applyFill="1" applyBorder="1" applyAlignment="1" applyProtection="1">
      <alignment horizontal="right" vertical="center"/>
      <protection hidden="1"/>
    </xf>
    <xf numFmtId="177" fontId="37" fillId="5" borderId="13" xfId="0" applyNumberFormat="1" applyFont="1" applyFill="1" applyBorder="1" applyAlignment="1" applyProtection="1">
      <alignment horizontal="right" vertical="center"/>
      <protection hidden="1"/>
    </xf>
    <xf numFmtId="177" fontId="37" fillId="5" borderId="12" xfId="0" applyNumberFormat="1" applyFont="1" applyFill="1" applyBorder="1" applyAlignment="1" applyProtection="1">
      <alignment horizontal="right" vertical="center"/>
      <protection hidden="1"/>
    </xf>
    <xf numFmtId="0" fontId="34" fillId="5" borderId="108" xfId="0" applyFont="1" applyFill="1" applyBorder="1" applyAlignment="1" applyProtection="1">
      <alignment horizontal="left" vertical="top" wrapText="1"/>
      <protection hidden="1"/>
    </xf>
    <xf numFmtId="0" fontId="31" fillId="5" borderId="0" xfId="0" applyFont="1" applyFill="1" applyAlignment="1" applyProtection="1">
      <alignment horizontal="left" vertical="top" wrapText="1"/>
      <protection hidden="1"/>
    </xf>
    <xf numFmtId="0" fontId="31" fillId="5" borderId="109" xfId="0" applyFont="1" applyFill="1" applyBorder="1" applyAlignment="1" applyProtection="1">
      <alignment horizontal="left" vertical="top" wrapText="1"/>
      <protection hidden="1"/>
    </xf>
    <xf numFmtId="0" fontId="31" fillId="5" borderId="108" xfId="0" applyFont="1" applyFill="1" applyBorder="1" applyAlignment="1" applyProtection="1">
      <alignment horizontal="left" vertical="top" wrapText="1"/>
      <protection hidden="1"/>
    </xf>
    <xf numFmtId="0" fontId="31" fillId="5" borderId="110" xfId="0" applyFont="1" applyFill="1" applyBorder="1" applyAlignment="1" applyProtection="1">
      <alignment horizontal="left" vertical="top" wrapText="1"/>
      <protection hidden="1"/>
    </xf>
    <xf numFmtId="0" fontId="31" fillId="5" borderId="111" xfId="0" applyFont="1" applyFill="1" applyBorder="1" applyAlignment="1" applyProtection="1">
      <alignment horizontal="left" vertical="top" wrapText="1"/>
      <protection hidden="1"/>
    </xf>
    <xf numFmtId="0" fontId="31" fillId="5" borderId="112" xfId="0" applyFont="1" applyFill="1" applyBorder="1" applyAlignment="1" applyProtection="1">
      <alignment horizontal="left" vertical="top" wrapText="1"/>
      <protection hidden="1"/>
    </xf>
    <xf numFmtId="0" fontId="31" fillId="7" borderId="96" xfId="0" applyFont="1" applyFill="1" applyBorder="1" applyAlignment="1" applyProtection="1">
      <alignment horizontal="left" vertical="center"/>
      <protection locked="0" hidden="1"/>
    </xf>
    <xf numFmtId="179" fontId="31" fillId="7" borderId="51" xfId="0" applyNumberFormat="1" applyFont="1" applyFill="1" applyBorder="1" applyAlignment="1" applyProtection="1">
      <alignment horizontal="center" vertical="center"/>
      <protection locked="0" hidden="1"/>
    </xf>
    <xf numFmtId="0" fontId="31" fillId="7" borderId="51" xfId="0" applyFont="1" applyFill="1" applyBorder="1" applyAlignment="1" applyProtection="1">
      <alignment horizontal="left" vertical="center"/>
      <protection locked="0" hidden="1"/>
    </xf>
    <xf numFmtId="0" fontId="31" fillId="4" borderId="55" xfId="0" applyFont="1" applyFill="1" applyBorder="1" applyAlignment="1" applyProtection="1">
      <alignment horizontal="center" vertical="center"/>
      <protection hidden="1"/>
    </xf>
    <xf numFmtId="185" fontId="31" fillId="7" borderId="51" xfId="0" applyNumberFormat="1" applyFont="1" applyFill="1" applyBorder="1" applyAlignment="1" applyProtection="1">
      <alignment horizontal="center" vertical="center"/>
      <protection locked="0" hidden="1"/>
    </xf>
    <xf numFmtId="0" fontId="71" fillId="4" borderId="0" xfId="2" applyFont="1" applyFill="1" applyAlignment="1" applyProtection="1">
      <alignment horizontal="left" vertical="center"/>
      <protection hidden="1"/>
    </xf>
    <xf numFmtId="0" fontId="31" fillId="4" borderId="0" xfId="0" applyFont="1" applyFill="1" applyAlignment="1" applyProtection="1">
      <alignment horizontal="left" vertical="center"/>
      <protection hidden="1"/>
    </xf>
    <xf numFmtId="184" fontId="31" fillId="5" borderId="2" xfId="0" applyNumberFormat="1" applyFont="1" applyFill="1" applyBorder="1" applyAlignment="1" applyProtection="1">
      <alignment horizontal="right" vertical="center"/>
      <protection hidden="1"/>
    </xf>
    <xf numFmtId="0" fontId="31" fillId="5" borderId="2" xfId="0" applyFont="1" applyFill="1" applyBorder="1" applyAlignment="1" applyProtection="1">
      <alignment horizontal="right" vertical="center"/>
      <protection hidden="1"/>
    </xf>
    <xf numFmtId="0" fontId="32" fillId="6" borderId="54" xfId="0" applyFont="1" applyFill="1" applyBorder="1" applyAlignment="1" applyProtection="1">
      <alignment horizontal="center" vertical="center"/>
      <protection locked="0" hidden="1"/>
    </xf>
    <xf numFmtId="0" fontId="31" fillId="5" borderId="37" xfId="0" applyFont="1" applyFill="1" applyBorder="1" applyAlignment="1" applyProtection="1">
      <alignment horizontal="center" vertical="center"/>
      <protection hidden="1"/>
    </xf>
    <xf numFmtId="0" fontId="31" fillId="5" borderId="22" xfId="0" applyFont="1" applyFill="1" applyBorder="1" applyAlignment="1" applyProtection="1">
      <alignment horizontal="center" vertical="center"/>
      <protection hidden="1"/>
    </xf>
    <xf numFmtId="0" fontId="31" fillId="5" borderId="37" xfId="0" applyFont="1" applyFill="1" applyBorder="1" applyAlignment="1" applyProtection="1">
      <alignment horizontal="right" vertical="center"/>
      <protection hidden="1"/>
    </xf>
    <xf numFmtId="0" fontId="31" fillId="5" borderId="2" xfId="0" applyFont="1" applyFill="1" applyBorder="1" applyAlignment="1" applyProtection="1">
      <alignment horizontal="center" vertical="center"/>
      <protection hidden="1"/>
    </xf>
    <xf numFmtId="0" fontId="31" fillId="5" borderId="19" xfId="0" applyFont="1" applyFill="1" applyBorder="1" applyAlignment="1" applyProtection="1">
      <alignment horizontal="center" vertical="center"/>
      <protection hidden="1"/>
    </xf>
    <xf numFmtId="0" fontId="31" fillId="5" borderId="4" xfId="0" applyFont="1" applyFill="1" applyBorder="1" applyAlignment="1" applyProtection="1">
      <alignment horizontal="center" vertical="center"/>
      <protection hidden="1"/>
    </xf>
    <xf numFmtId="0" fontId="31" fillId="5" borderId="14" xfId="0" applyFont="1" applyFill="1" applyBorder="1" applyAlignment="1" applyProtection="1">
      <alignment horizontal="center" vertical="center"/>
      <protection hidden="1"/>
    </xf>
    <xf numFmtId="0" fontId="31" fillId="5" borderId="21" xfId="0" applyFont="1" applyFill="1" applyBorder="1" applyAlignment="1" applyProtection="1">
      <alignment horizontal="center" vertical="center"/>
      <protection hidden="1"/>
    </xf>
    <xf numFmtId="0" fontId="31" fillId="5" borderId="37" xfId="0" applyFont="1" applyFill="1" applyBorder="1" applyAlignment="1" applyProtection="1">
      <alignment horizontal="left" vertical="center"/>
      <protection hidden="1"/>
    </xf>
    <xf numFmtId="0" fontId="31" fillId="4" borderId="99" xfId="0" applyFont="1" applyFill="1" applyBorder="1" applyAlignment="1" applyProtection="1">
      <alignment horizontal="center" vertical="center"/>
      <protection hidden="1"/>
    </xf>
    <xf numFmtId="0" fontId="31" fillId="4" borderId="100" xfId="0" applyFont="1" applyFill="1" applyBorder="1" applyAlignment="1" applyProtection="1">
      <alignment horizontal="center" vertical="center"/>
      <protection hidden="1"/>
    </xf>
    <xf numFmtId="0" fontId="31" fillId="4" borderId="0" xfId="0" applyFont="1" applyFill="1" applyAlignment="1" applyProtection="1">
      <alignment horizontal="center" vertical="center"/>
      <protection locked="0" hidden="1"/>
    </xf>
    <xf numFmtId="180" fontId="31" fillId="4" borderId="0" xfId="0" applyNumberFormat="1" applyFont="1" applyFill="1" applyAlignment="1" applyProtection="1">
      <alignment horizontal="center" vertical="center"/>
      <protection locked="0" hidden="1"/>
    </xf>
    <xf numFmtId="0" fontId="31" fillId="4" borderId="51" xfId="0" applyFont="1" applyFill="1" applyBorder="1" applyAlignment="1" applyProtection="1">
      <alignment horizontal="center" vertical="center"/>
      <protection hidden="1"/>
    </xf>
    <xf numFmtId="0" fontId="31" fillId="6" borderId="51" xfId="0" applyFont="1" applyFill="1" applyBorder="1" applyAlignment="1" applyProtection="1">
      <alignment horizontal="center" vertical="center"/>
      <protection locked="0" hidden="1"/>
    </xf>
    <xf numFmtId="0" fontId="37" fillId="7" borderId="51" xfId="0" applyFont="1" applyFill="1" applyBorder="1" applyAlignment="1" applyProtection="1">
      <alignment horizontal="center" vertical="center"/>
      <protection locked="0" hidden="1"/>
    </xf>
    <xf numFmtId="179" fontId="31" fillId="4" borderId="0" xfId="0" applyNumberFormat="1" applyFont="1" applyFill="1" applyAlignment="1" applyProtection="1">
      <alignment horizontal="center" vertical="center"/>
      <protection hidden="1"/>
    </xf>
    <xf numFmtId="0" fontId="31" fillId="7" borderId="118" xfId="0" applyFont="1" applyFill="1" applyBorder="1" applyAlignment="1" applyProtection="1">
      <alignment horizontal="center" vertical="center"/>
      <protection locked="0" hidden="1"/>
    </xf>
    <xf numFmtId="0" fontId="31" fillId="7" borderId="101" xfId="0" applyFont="1" applyFill="1" applyBorder="1" applyAlignment="1" applyProtection="1">
      <alignment horizontal="center" vertical="center"/>
      <protection locked="0" hidden="1"/>
    </xf>
    <xf numFmtId="0" fontId="31" fillId="7" borderId="118" xfId="0" applyFont="1" applyFill="1" applyBorder="1" applyAlignment="1" applyProtection="1">
      <alignment horizontal="left" vertical="center"/>
      <protection locked="0" hidden="1"/>
    </xf>
    <xf numFmtId="0" fontId="31" fillId="7" borderId="98" xfId="0" applyFont="1" applyFill="1" applyBorder="1" applyAlignment="1" applyProtection="1">
      <alignment horizontal="left" vertical="center"/>
      <protection locked="0" hidden="1"/>
    </xf>
    <xf numFmtId="0" fontId="31" fillId="7" borderId="99" xfId="0" applyFont="1" applyFill="1" applyBorder="1" applyAlignment="1" applyProtection="1">
      <alignment horizontal="left" vertical="center"/>
      <protection locked="0" hidden="1"/>
    </xf>
    <xf numFmtId="0" fontId="31" fillId="7" borderId="97" xfId="0" applyFont="1" applyFill="1" applyBorder="1" applyAlignment="1" applyProtection="1">
      <alignment horizontal="left" vertical="center"/>
      <protection locked="0" hidden="1"/>
    </xf>
    <xf numFmtId="0" fontId="32" fillId="6" borderId="119" xfId="0" applyFont="1" applyFill="1" applyBorder="1" applyAlignment="1" applyProtection="1">
      <alignment horizontal="left" vertical="center"/>
      <protection locked="0" hidden="1"/>
    </xf>
    <xf numFmtId="0" fontId="32" fillId="6" borderId="104" xfId="0" applyFont="1" applyFill="1" applyBorder="1" applyAlignment="1" applyProtection="1">
      <alignment horizontal="left" vertical="center"/>
      <protection locked="0" hidden="1"/>
    </xf>
    <xf numFmtId="14" fontId="31" fillId="7" borderId="98" xfId="0" applyNumberFormat="1" applyFont="1" applyFill="1" applyBorder="1" applyAlignment="1" applyProtection="1">
      <alignment horizontal="center" vertical="center"/>
      <protection locked="0" hidden="1"/>
    </xf>
    <xf numFmtId="14" fontId="31" fillId="7" borderId="101" xfId="0" applyNumberFormat="1" applyFont="1" applyFill="1" applyBorder="1" applyAlignment="1" applyProtection="1">
      <alignment horizontal="center" vertical="center"/>
      <protection locked="0" hidden="1"/>
    </xf>
    <xf numFmtId="0" fontId="31" fillId="7" borderId="98" xfId="0" applyFont="1" applyFill="1" applyBorder="1" applyAlignment="1" applyProtection="1">
      <alignment horizontal="center" vertical="center"/>
      <protection locked="0" hidden="1"/>
    </xf>
    <xf numFmtId="0" fontId="31" fillId="7" borderId="97" xfId="0" applyFont="1" applyFill="1" applyBorder="1" applyAlignment="1" applyProtection="1">
      <alignment horizontal="center" vertical="center"/>
      <protection locked="0" hidden="1"/>
    </xf>
    <xf numFmtId="180" fontId="32" fillId="4" borderId="0" xfId="0" applyNumberFormat="1" applyFont="1" applyFill="1" applyAlignment="1" applyProtection="1">
      <alignment horizontal="center" vertical="center"/>
      <protection locked="0" hidden="1"/>
    </xf>
    <xf numFmtId="0" fontId="34" fillId="4" borderId="0" xfId="0" applyFont="1" applyFill="1" applyAlignment="1" applyProtection="1">
      <alignment horizontal="right" vertical="center" shrinkToFit="1"/>
      <protection hidden="1"/>
    </xf>
    <xf numFmtId="185" fontId="31" fillId="4" borderId="3" xfId="0" applyNumberFormat="1" applyFont="1" applyFill="1" applyBorder="1" applyAlignment="1" applyProtection="1">
      <alignment horizontal="center" vertical="center"/>
      <protection hidden="1"/>
    </xf>
    <xf numFmtId="185" fontId="31" fillId="4" borderId="12" xfId="0" applyNumberFormat="1" applyFont="1" applyFill="1" applyBorder="1" applyAlignment="1" applyProtection="1">
      <alignment horizontal="center" vertical="center"/>
      <protection hidden="1"/>
    </xf>
    <xf numFmtId="179" fontId="31" fillId="7" borderId="96" xfId="1" applyNumberFormat="1" applyFont="1" applyFill="1" applyBorder="1" applyAlignment="1" applyProtection="1">
      <alignment horizontal="center" vertical="center"/>
      <protection locked="0" hidden="1"/>
    </xf>
    <xf numFmtId="0" fontId="31" fillId="5" borderId="2" xfId="0" applyFont="1" applyFill="1" applyBorder="1" applyAlignment="1" applyProtection="1">
      <alignment horizontal="left" vertical="center"/>
      <protection hidden="1"/>
    </xf>
    <xf numFmtId="0" fontId="31" fillId="7" borderId="63" xfId="0" applyFont="1" applyFill="1" applyBorder="1" applyAlignment="1" applyProtection="1">
      <alignment horizontal="center" vertical="center"/>
      <protection locked="0" hidden="1"/>
    </xf>
    <xf numFmtId="0" fontId="30" fillId="5" borderId="5" xfId="2" applyFill="1" applyBorder="1" applyAlignment="1" applyProtection="1">
      <alignment horizontal="right" vertical="center"/>
      <protection hidden="1"/>
    </xf>
    <xf numFmtId="177" fontId="32" fillId="6" borderId="54" xfId="0" applyNumberFormat="1" applyFont="1" applyFill="1" applyBorder="1" applyAlignment="1" applyProtection="1">
      <alignment horizontal="center" vertical="center"/>
      <protection locked="0" hidden="1"/>
    </xf>
    <xf numFmtId="0" fontId="71" fillId="4" borderId="0" xfId="2" applyFont="1" applyFill="1" applyBorder="1" applyAlignment="1" applyProtection="1">
      <alignment horizontal="left" vertical="center"/>
      <protection hidden="1"/>
    </xf>
    <xf numFmtId="177" fontId="31" fillId="7" borderId="51" xfId="0" applyNumberFormat="1" applyFont="1" applyFill="1" applyBorder="1" applyAlignment="1" applyProtection="1">
      <alignment horizontal="center" vertical="center"/>
      <protection locked="0" hidden="1"/>
    </xf>
    <xf numFmtId="0" fontId="31" fillId="7" borderId="96" xfId="0" applyFont="1" applyFill="1" applyBorder="1" applyAlignment="1" applyProtection="1">
      <alignment horizontal="center" vertical="center" shrinkToFit="1"/>
      <protection locked="0" hidden="1"/>
    </xf>
    <xf numFmtId="0" fontId="34" fillId="5" borderId="3" xfId="0" applyFont="1" applyFill="1" applyBorder="1" applyAlignment="1" applyProtection="1">
      <alignment horizontal="center" vertical="center"/>
      <protection hidden="1"/>
    </xf>
    <xf numFmtId="0" fontId="34" fillId="5" borderId="12" xfId="0" applyFont="1" applyFill="1" applyBorder="1" applyAlignment="1" applyProtection="1">
      <alignment horizontal="center" vertical="center"/>
      <protection hidden="1"/>
    </xf>
    <xf numFmtId="0" fontId="31" fillId="5" borderId="0" xfId="0" applyFont="1" applyFill="1" applyAlignment="1" applyProtection="1">
      <alignment horizontal="center" vertical="center"/>
      <protection hidden="1"/>
    </xf>
    <xf numFmtId="0" fontId="30" fillId="5" borderId="0" xfId="2" applyFill="1" applyBorder="1" applyAlignment="1" applyProtection="1">
      <alignment horizontal="left" vertical="center"/>
      <protection hidden="1"/>
    </xf>
    <xf numFmtId="0" fontId="31" fillId="5" borderId="0" xfId="0" applyFont="1" applyFill="1" applyAlignment="1" applyProtection="1">
      <alignment horizontal="left" vertical="center"/>
      <protection hidden="1"/>
    </xf>
    <xf numFmtId="0" fontId="10" fillId="4" borderId="0" xfId="0" applyFont="1" applyFill="1" applyAlignment="1" applyProtection="1">
      <alignment horizontal="left" vertical="center"/>
      <protection hidden="1"/>
    </xf>
    <xf numFmtId="0" fontId="34" fillId="4" borderId="20" xfId="0" applyFont="1" applyFill="1" applyBorder="1" applyAlignment="1" applyProtection="1">
      <alignment horizontal="right" vertical="center" shrinkToFit="1"/>
      <protection hidden="1"/>
    </xf>
    <xf numFmtId="14" fontId="32" fillId="6" borderId="54" xfId="0" applyNumberFormat="1" applyFont="1" applyFill="1" applyBorder="1" applyAlignment="1" applyProtection="1">
      <alignment horizontal="center" vertical="center"/>
      <protection locked="0" hidden="1"/>
    </xf>
    <xf numFmtId="0" fontId="50" fillId="4" borderId="114" xfId="0" applyFont="1" applyFill="1" applyBorder="1" applyAlignment="1" applyProtection="1">
      <alignment horizontal="distributed" vertical="center"/>
      <protection hidden="1"/>
    </xf>
    <xf numFmtId="0" fontId="71" fillId="4" borderId="0" xfId="2" applyFont="1" applyFill="1" applyAlignment="1" applyProtection="1">
      <alignment horizontal="center" vertical="center" wrapText="1"/>
      <protection hidden="1"/>
    </xf>
    <xf numFmtId="0" fontId="11" fillId="5" borderId="35" xfId="0" applyFont="1" applyFill="1" applyBorder="1" applyAlignment="1" applyProtection="1">
      <alignment horizontal="center" vertical="center"/>
      <protection hidden="1"/>
    </xf>
    <xf numFmtId="0" fontId="50" fillId="5" borderId="106" xfId="0" applyFont="1" applyFill="1" applyBorder="1" applyAlignment="1" applyProtection="1">
      <alignment horizontal="left" vertical="top" wrapText="1"/>
      <protection hidden="1"/>
    </xf>
    <xf numFmtId="0" fontId="50" fillId="5" borderId="36" xfId="0" applyFont="1" applyFill="1" applyBorder="1" applyAlignment="1" applyProtection="1">
      <alignment horizontal="left" vertical="top" wrapText="1"/>
      <protection hidden="1"/>
    </xf>
    <xf numFmtId="0" fontId="50" fillId="5" borderId="107" xfId="0" applyFont="1" applyFill="1" applyBorder="1" applyAlignment="1" applyProtection="1">
      <alignment horizontal="left" vertical="top" wrapText="1"/>
      <protection hidden="1"/>
    </xf>
    <xf numFmtId="0" fontId="50" fillId="5" borderId="108" xfId="0" applyFont="1" applyFill="1" applyBorder="1" applyAlignment="1" applyProtection="1">
      <alignment horizontal="left" vertical="top" wrapText="1"/>
      <protection hidden="1"/>
    </xf>
    <xf numFmtId="0" fontId="50" fillId="5" borderId="0" xfId="0" applyFont="1" applyFill="1" applyAlignment="1" applyProtection="1">
      <alignment horizontal="left" vertical="top" wrapText="1"/>
      <protection hidden="1"/>
    </xf>
    <xf numFmtId="0" fontId="50" fillId="5" borderId="109" xfId="0" applyFont="1" applyFill="1" applyBorder="1" applyAlignment="1" applyProtection="1">
      <alignment horizontal="left" vertical="top" wrapText="1"/>
      <protection hidden="1"/>
    </xf>
    <xf numFmtId="0" fontId="50" fillId="5" borderId="110" xfId="0" applyFont="1" applyFill="1" applyBorder="1" applyAlignment="1" applyProtection="1">
      <alignment horizontal="left" vertical="top" wrapText="1"/>
      <protection hidden="1"/>
    </xf>
    <xf numFmtId="0" fontId="50" fillId="5" borderId="111" xfId="0" applyFont="1" applyFill="1" applyBorder="1" applyAlignment="1" applyProtection="1">
      <alignment horizontal="left" vertical="top" wrapText="1"/>
      <protection hidden="1"/>
    </xf>
    <xf numFmtId="0" fontId="50" fillId="5" borderId="112" xfId="0" applyFont="1" applyFill="1" applyBorder="1" applyAlignment="1" applyProtection="1">
      <alignment horizontal="left" vertical="top" wrapText="1"/>
      <protection hidden="1"/>
    </xf>
    <xf numFmtId="0" fontId="32" fillId="6" borderId="113" xfId="0" applyFont="1" applyFill="1" applyBorder="1" applyAlignment="1" applyProtection="1">
      <alignment horizontal="center" vertical="center" shrinkToFit="1"/>
      <protection locked="0" hidden="1"/>
    </xf>
    <xf numFmtId="0" fontId="32" fillId="6" borderId="54" xfId="0" applyFont="1" applyFill="1" applyBorder="1" applyAlignment="1" applyProtection="1">
      <alignment horizontal="center" vertical="center" shrinkToFit="1"/>
      <protection locked="0" hidden="1"/>
    </xf>
    <xf numFmtId="177" fontId="31" fillId="7" borderId="96" xfId="0" applyNumberFormat="1" applyFont="1" applyFill="1" applyBorder="1" applyAlignment="1" applyProtection="1">
      <alignment horizontal="center" vertical="center"/>
      <protection locked="0" hidden="1"/>
    </xf>
    <xf numFmtId="0" fontId="10" fillId="7" borderId="96" xfId="0" applyFont="1" applyFill="1" applyBorder="1" applyAlignment="1" applyProtection="1">
      <alignment horizontal="left" vertical="center" shrinkToFit="1"/>
      <protection locked="0" hidden="1"/>
    </xf>
    <xf numFmtId="0" fontId="10" fillId="7" borderId="51" xfId="0" applyFont="1" applyFill="1" applyBorder="1" applyAlignment="1" applyProtection="1">
      <alignment horizontal="left" vertical="center" shrinkToFit="1"/>
      <protection locked="0" hidden="1"/>
    </xf>
    <xf numFmtId="0" fontId="10" fillId="4" borderId="0" xfId="0" applyFont="1" applyFill="1" applyAlignment="1" applyProtection="1">
      <alignment horizontal="left" vertical="center" shrinkToFit="1"/>
      <protection locked="0" hidden="1"/>
    </xf>
    <xf numFmtId="0" fontId="31" fillId="6" borderId="99" xfId="0" applyFont="1" applyFill="1" applyBorder="1" applyAlignment="1" applyProtection="1">
      <alignment horizontal="center" vertical="center"/>
      <protection locked="0" hidden="1"/>
    </xf>
    <xf numFmtId="0" fontId="31" fillId="6" borderId="100" xfId="0" applyFont="1" applyFill="1" applyBorder="1" applyAlignment="1" applyProtection="1">
      <alignment horizontal="center" vertical="center"/>
      <protection locked="0" hidden="1"/>
    </xf>
    <xf numFmtId="179" fontId="31" fillId="6" borderId="51" xfId="1" applyNumberFormat="1" applyFont="1" applyFill="1" applyBorder="1" applyAlignment="1" applyProtection="1">
      <alignment horizontal="center" vertical="center"/>
      <protection locked="0" hidden="1"/>
    </xf>
    <xf numFmtId="0" fontId="34" fillId="5" borderId="2" xfId="0" applyFont="1" applyFill="1" applyBorder="1" applyAlignment="1" applyProtection="1">
      <alignment horizontal="center" vertical="center"/>
      <protection hidden="1"/>
    </xf>
    <xf numFmtId="0" fontId="31" fillId="4" borderId="120" xfId="0" applyFont="1" applyFill="1" applyBorder="1" applyAlignment="1" applyProtection="1">
      <alignment horizontal="left" vertical="center"/>
      <protection hidden="1"/>
    </xf>
    <xf numFmtId="0" fontId="72" fillId="8" borderId="89" xfId="2" applyFont="1" applyFill="1" applyBorder="1" applyAlignment="1">
      <alignment horizontal="center" vertical="center"/>
    </xf>
    <xf numFmtId="0" fontId="72" fillId="8" borderId="70" xfId="2" applyFont="1" applyFill="1" applyBorder="1" applyAlignment="1">
      <alignment horizontal="center" vertical="center"/>
    </xf>
    <xf numFmtId="0" fontId="72" fillId="8" borderId="90" xfId="2" applyFont="1" applyFill="1" applyBorder="1" applyAlignment="1">
      <alignment horizontal="center" vertical="center"/>
    </xf>
    <xf numFmtId="0" fontId="72" fillId="8" borderId="91" xfId="2" applyFont="1" applyFill="1" applyBorder="1" applyAlignment="1">
      <alignment horizontal="center" vertical="center"/>
    </xf>
    <xf numFmtId="0" fontId="72" fillId="8" borderId="0" xfId="2" applyFont="1" applyFill="1" applyBorder="1" applyAlignment="1">
      <alignment horizontal="center" vertical="center"/>
    </xf>
    <xf numFmtId="0" fontId="72" fillId="8" borderId="92" xfId="2" applyFont="1" applyFill="1" applyBorder="1" applyAlignment="1">
      <alignment horizontal="center" vertical="center"/>
    </xf>
    <xf numFmtId="0" fontId="72" fillId="8" borderId="93" xfId="2" applyFont="1" applyFill="1" applyBorder="1" applyAlignment="1">
      <alignment horizontal="center" vertical="center"/>
    </xf>
    <xf numFmtId="0" fontId="72" fillId="8" borderId="94" xfId="2" applyFont="1" applyFill="1" applyBorder="1" applyAlignment="1">
      <alignment horizontal="center" vertical="center"/>
    </xf>
    <xf numFmtId="0" fontId="72" fillId="8" borderId="95" xfId="2" applyFont="1" applyFill="1" applyBorder="1" applyAlignment="1">
      <alignment horizontal="center" vertical="center"/>
    </xf>
    <xf numFmtId="14" fontId="31" fillId="7" borderId="102" xfId="0" applyNumberFormat="1" applyFont="1" applyFill="1" applyBorder="1" applyAlignment="1" applyProtection="1">
      <alignment horizontal="center" vertical="center"/>
      <protection locked="0" hidden="1"/>
    </xf>
    <xf numFmtId="14" fontId="31" fillId="7" borderId="103" xfId="0" applyNumberFormat="1" applyFont="1" applyFill="1" applyBorder="1" applyAlignment="1" applyProtection="1">
      <alignment horizontal="center" vertical="center"/>
      <protection locked="0" hidden="1"/>
    </xf>
    <xf numFmtId="14" fontId="32" fillId="6" borderId="104" xfId="0" applyNumberFormat="1" applyFont="1" applyFill="1" applyBorder="1" applyAlignment="1" applyProtection="1">
      <alignment horizontal="center" vertical="center"/>
      <protection locked="0" hidden="1"/>
    </xf>
    <xf numFmtId="14" fontId="32" fillId="6" borderId="105" xfId="0" applyNumberFormat="1" applyFont="1" applyFill="1" applyBorder="1" applyAlignment="1" applyProtection="1">
      <alignment horizontal="center" vertical="center"/>
      <protection locked="0" hidden="1"/>
    </xf>
    <xf numFmtId="0" fontId="71" fillId="4" borderId="20" xfId="2" applyFont="1" applyFill="1" applyBorder="1" applyAlignment="1" applyProtection="1">
      <alignment horizontal="left" vertical="center"/>
      <protection hidden="1"/>
    </xf>
    <xf numFmtId="0" fontId="73" fillId="29" borderId="0" xfId="0" applyFont="1" applyFill="1" applyAlignment="1" applyProtection="1">
      <alignment horizontal="center" vertical="center" wrapText="1"/>
      <protection hidden="1"/>
    </xf>
    <xf numFmtId="0" fontId="73" fillId="29" borderId="0" xfId="0" applyFont="1" applyFill="1" applyAlignment="1" applyProtection="1">
      <alignment horizontal="center" vertical="center"/>
      <protection hidden="1"/>
    </xf>
    <xf numFmtId="0" fontId="25" fillId="8" borderId="89" xfId="0" applyFont="1" applyFill="1" applyBorder="1" applyAlignment="1" applyProtection="1">
      <alignment horizontal="left" vertical="top" wrapText="1"/>
      <protection hidden="1"/>
    </xf>
    <xf numFmtId="0" fontId="25" fillId="8" borderId="70" xfId="0" applyFont="1" applyFill="1" applyBorder="1" applyAlignment="1" applyProtection="1">
      <alignment horizontal="left" vertical="top" wrapText="1"/>
      <protection hidden="1"/>
    </xf>
    <xf numFmtId="0" fontId="25" fillId="8" borderId="90" xfId="0" applyFont="1" applyFill="1" applyBorder="1" applyAlignment="1" applyProtection="1">
      <alignment horizontal="left" vertical="top" wrapText="1"/>
      <protection hidden="1"/>
    </xf>
    <xf numFmtId="0" fontId="25" fillId="8" borderId="91" xfId="0" applyFont="1" applyFill="1" applyBorder="1" applyAlignment="1" applyProtection="1">
      <alignment horizontal="left" vertical="top" wrapText="1"/>
      <protection hidden="1"/>
    </xf>
    <xf numFmtId="0" fontId="25" fillId="8" borderId="0" xfId="0" applyFont="1" applyFill="1" applyAlignment="1" applyProtection="1">
      <alignment horizontal="left" vertical="top" wrapText="1"/>
      <protection hidden="1"/>
    </xf>
    <xf numFmtId="0" fontId="25" fillId="8" borderId="92" xfId="0" applyFont="1" applyFill="1" applyBorder="1" applyAlignment="1" applyProtection="1">
      <alignment horizontal="left" vertical="top" wrapText="1"/>
      <protection hidden="1"/>
    </xf>
    <xf numFmtId="0" fontId="25" fillId="8" borderId="93" xfId="0" applyFont="1" applyFill="1" applyBorder="1" applyAlignment="1" applyProtection="1">
      <alignment horizontal="left" vertical="top" wrapText="1"/>
      <protection hidden="1"/>
    </xf>
    <xf numFmtId="0" fontId="25" fillId="8" borderId="94" xfId="0" applyFont="1" applyFill="1" applyBorder="1" applyAlignment="1" applyProtection="1">
      <alignment horizontal="left" vertical="top" wrapText="1"/>
      <protection hidden="1"/>
    </xf>
    <xf numFmtId="0" fontId="25" fillId="8" borderId="95" xfId="0" applyFont="1" applyFill="1" applyBorder="1" applyAlignment="1" applyProtection="1">
      <alignment horizontal="left" vertical="top" wrapText="1"/>
      <protection hidden="1"/>
    </xf>
    <xf numFmtId="0" fontId="34" fillId="5" borderId="10" xfId="0" applyFont="1" applyFill="1" applyBorder="1" applyAlignment="1" applyProtection="1">
      <alignment horizontal="center" vertical="center"/>
      <protection hidden="1"/>
    </xf>
    <xf numFmtId="0" fontId="34" fillId="5" borderId="11" xfId="0" applyFont="1" applyFill="1" applyBorder="1" applyAlignment="1" applyProtection="1">
      <alignment horizontal="center" vertical="center"/>
      <protection hidden="1"/>
    </xf>
    <xf numFmtId="0" fontId="31" fillId="5" borderId="3" xfId="0" applyFont="1" applyFill="1" applyBorder="1" applyAlignment="1" applyProtection="1">
      <alignment horizontal="left" vertical="center" shrinkToFit="1"/>
      <protection hidden="1"/>
    </xf>
    <xf numFmtId="0" fontId="31" fillId="5" borderId="13" xfId="0" applyFont="1" applyFill="1" applyBorder="1" applyAlignment="1" applyProtection="1">
      <alignment horizontal="left" vertical="center" shrinkToFit="1"/>
      <protection hidden="1"/>
    </xf>
    <xf numFmtId="0" fontId="31" fillId="5" borderId="12" xfId="0" applyFont="1" applyFill="1" applyBorder="1" applyAlignment="1" applyProtection="1">
      <alignment horizontal="left" vertical="center" shrinkToFit="1"/>
      <protection hidden="1"/>
    </xf>
    <xf numFmtId="0" fontId="68" fillId="5" borderId="11" xfId="2" applyFont="1" applyFill="1" applyBorder="1" applyAlignment="1" applyProtection="1">
      <alignment horizontal="center" vertical="center"/>
      <protection hidden="1"/>
    </xf>
    <xf numFmtId="0" fontId="69" fillId="23" borderId="73" xfId="2" applyFont="1" applyFill="1" applyBorder="1" applyAlignment="1" applyProtection="1">
      <alignment horizontal="left" vertical="center" shrinkToFit="1"/>
      <protection hidden="1"/>
    </xf>
    <xf numFmtId="0" fontId="69" fillId="23" borderId="74" xfId="2" applyFont="1" applyFill="1" applyBorder="1" applyAlignment="1" applyProtection="1">
      <alignment horizontal="left" vertical="center" shrinkToFit="1"/>
      <protection hidden="1"/>
    </xf>
    <xf numFmtId="0" fontId="70" fillId="27" borderId="75" xfId="2" applyFont="1" applyFill="1" applyBorder="1" applyAlignment="1" applyProtection="1">
      <alignment horizontal="center" vertical="center" wrapText="1" shrinkToFit="1"/>
      <protection hidden="1"/>
    </xf>
    <xf numFmtId="0" fontId="70" fillId="27" borderId="76" xfId="2" applyFont="1" applyFill="1" applyBorder="1" applyAlignment="1" applyProtection="1">
      <alignment horizontal="center" vertical="center" wrapText="1" shrinkToFit="1"/>
      <protection hidden="1"/>
    </xf>
    <xf numFmtId="0" fontId="70" fillId="27" borderId="77" xfId="2" applyFont="1" applyFill="1" applyBorder="1" applyAlignment="1" applyProtection="1">
      <alignment horizontal="center" vertical="center" wrapText="1" shrinkToFit="1"/>
      <protection hidden="1"/>
    </xf>
    <xf numFmtId="0" fontId="70" fillId="27" borderId="78" xfId="2" applyFont="1" applyFill="1" applyBorder="1" applyAlignment="1" applyProtection="1">
      <alignment horizontal="center" vertical="center" wrapText="1" shrinkToFit="1"/>
      <protection hidden="1"/>
    </xf>
    <xf numFmtId="0" fontId="70" fillId="27" borderId="0" xfId="2" applyFont="1" applyFill="1" applyBorder="1" applyAlignment="1" applyProtection="1">
      <alignment horizontal="center" vertical="center" wrapText="1" shrinkToFit="1"/>
      <protection hidden="1"/>
    </xf>
    <xf numFmtId="0" fontId="70" fillId="27" borderId="79" xfId="2" applyFont="1" applyFill="1" applyBorder="1" applyAlignment="1" applyProtection="1">
      <alignment horizontal="center" vertical="center" wrapText="1" shrinkToFit="1"/>
      <protection hidden="1"/>
    </xf>
    <xf numFmtId="0" fontId="70" fillId="27" borderId="80" xfId="2" applyFont="1" applyFill="1" applyBorder="1" applyAlignment="1" applyProtection="1">
      <alignment horizontal="center" vertical="center" wrapText="1" shrinkToFit="1"/>
      <protection hidden="1"/>
    </xf>
    <xf numFmtId="0" fontId="70" fillId="27" borderId="81" xfId="2" applyFont="1" applyFill="1" applyBorder="1" applyAlignment="1" applyProtection="1">
      <alignment horizontal="center" vertical="center" wrapText="1" shrinkToFit="1"/>
      <protection hidden="1"/>
    </xf>
    <xf numFmtId="0" fontId="70" fillId="27" borderId="82" xfId="2" applyFont="1" applyFill="1" applyBorder="1" applyAlignment="1" applyProtection="1">
      <alignment horizontal="center" vertical="center" wrapText="1" shrinkToFit="1"/>
      <protection hidden="1"/>
    </xf>
    <xf numFmtId="0" fontId="6" fillId="10" borderId="6" xfId="0" applyFont="1" applyFill="1" applyBorder="1" applyAlignment="1" applyProtection="1">
      <alignment horizontal="left" vertical="top" wrapText="1" shrinkToFit="1"/>
      <protection hidden="1"/>
    </xf>
    <xf numFmtId="0" fontId="6" fillId="10" borderId="8" xfId="0" applyFont="1" applyFill="1" applyBorder="1" applyAlignment="1" applyProtection="1">
      <alignment horizontal="left" vertical="top" wrapText="1" shrinkToFit="1"/>
      <protection hidden="1"/>
    </xf>
    <xf numFmtId="0" fontId="6" fillId="10" borderId="7" xfId="0" applyFont="1" applyFill="1" applyBorder="1" applyAlignment="1" applyProtection="1">
      <alignment horizontal="left" vertical="top" wrapText="1" shrinkToFit="1"/>
      <protection hidden="1"/>
    </xf>
    <xf numFmtId="0" fontId="7" fillId="2" borderId="73" xfId="0" applyFont="1" applyFill="1" applyBorder="1" applyAlignment="1" applyProtection="1">
      <alignment horizontal="left" vertical="center" shrinkToFit="1"/>
      <protection hidden="1"/>
    </xf>
    <xf numFmtId="0" fontId="7" fillId="2" borderId="74" xfId="0" applyFont="1" applyFill="1" applyBorder="1" applyAlignment="1" applyProtection="1">
      <alignment horizontal="left" vertical="center" shrinkToFit="1"/>
      <protection hidden="1"/>
    </xf>
    <xf numFmtId="0" fontId="45" fillId="13" borderId="83" xfId="0" applyFont="1" applyFill="1" applyBorder="1" applyAlignment="1" applyProtection="1">
      <alignment horizontal="left" vertical="center" shrinkToFit="1"/>
      <protection hidden="1"/>
    </xf>
    <xf numFmtId="0" fontId="45" fillId="13" borderId="84" xfId="0" applyFont="1" applyFill="1" applyBorder="1" applyAlignment="1" applyProtection="1">
      <alignment horizontal="left" vertical="center" shrinkToFit="1"/>
      <protection hidden="1"/>
    </xf>
    <xf numFmtId="0" fontId="69" fillId="11" borderId="85" xfId="2" applyFont="1" applyFill="1" applyBorder="1" applyAlignment="1" applyProtection="1">
      <alignment horizontal="left" vertical="center" shrinkToFit="1"/>
      <protection hidden="1"/>
    </xf>
    <xf numFmtId="0" fontId="69" fillId="11" borderId="86" xfId="2" applyFont="1" applyFill="1" applyBorder="1" applyAlignment="1" applyProtection="1">
      <alignment horizontal="left" vertical="center" shrinkToFit="1"/>
      <protection hidden="1"/>
    </xf>
    <xf numFmtId="0" fontId="69" fillId="9" borderId="87" xfId="2" applyFont="1" applyFill="1" applyBorder="1" applyAlignment="1" applyProtection="1">
      <alignment horizontal="left" vertical="center" shrinkToFit="1"/>
      <protection hidden="1"/>
    </xf>
    <xf numFmtId="0" fontId="69" fillId="9" borderId="88" xfId="2" applyFont="1" applyFill="1" applyBorder="1" applyAlignment="1" applyProtection="1">
      <alignment horizontal="left" vertical="center" shrinkToFit="1"/>
      <protection hidden="1"/>
    </xf>
    <xf numFmtId="0" fontId="35" fillId="4" borderId="16" xfId="0" applyFont="1" applyFill="1" applyBorder="1" applyAlignment="1" applyProtection="1">
      <alignment horizontal="left" vertical="center"/>
      <protection locked="0"/>
    </xf>
    <xf numFmtId="0" fontId="35" fillId="4" borderId="17" xfId="0" applyFont="1" applyFill="1" applyBorder="1" applyAlignment="1" applyProtection="1">
      <alignment horizontal="left" vertical="center"/>
      <protection locked="0"/>
    </xf>
    <xf numFmtId="0" fontId="35" fillId="4" borderId="0" xfId="0" applyFont="1" applyFill="1" applyAlignment="1">
      <alignment horizontal="left" vertical="center"/>
    </xf>
    <xf numFmtId="14" fontId="35" fillId="4" borderId="0" xfId="0" applyNumberFormat="1" applyFont="1" applyFill="1" applyAlignment="1">
      <alignment horizontal="right" vertical="center"/>
    </xf>
    <xf numFmtId="0" fontId="35" fillId="4" borderId="15" xfId="0" applyFont="1" applyFill="1" applyBorder="1" applyAlignment="1" applyProtection="1">
      <alignment horizontal="left" vertical="center"/>
      <protection locked="0"/>
    </xf>
    <xf numFmtId="0" fontId="50" fillId="16" borderId="27" xfId="0" applyFont="1" applyFill="1" applyBorder="1" applyAlignment="1">
      <alignment horizontal="center" vertical="center"/>
    </xf>
    <xf numFmtId="0" fontId="50" fillId="16" borderId="26" xfId="0" applyFont="1" applyFill="1" applyBorder="1" applyAlignment="1">
      <alignment horizontal="center" vertical="center"/>
    </xf>
    <xf numFmtId="0" fontId="50" fillId="16" borderId="27" xfId="0" applyFont="1" applyFill="1" applyBorder="1" applyAlignment="1">
      <alignment horizontal="center" vertical="center" wrapText="1"/>
    </xf>
    <xf numFmtId="0" fontId="50" fillId="16" borderId="49" xfId="0" applyFont="1" applyFill="1" applyBorder="1" applyAlignment="1">
      <alignment horizontal="center" vertical="center"/>
    </xf>
    <xf numFmtId="0" fontId="50" fillId="16" borderId="30" xfId="0" applyFont="1" applyFill="1" applyBorder="1" applyAlignment="1">
      <alignment horizontal="center" vertical="center"/>
    </xf>
    <xf numFmtId="0" fontId="50" fillId="16" borderId="38" xfId="0" applyFont="1" applyFill="1" applyBorder="1" applyAlignment="1">
      <alignment horizontal="center" vertical="center"/>
    </xf>
    <xf numFmtId="0" fontId="50" fillId="16" borderId="39" xfId="0" applyFont="1" applyFill="1" applyBorder="1" applyAlignment="1">
      <alignment horizontal="center" vertical="center"/>
    </xf>
    <xf numFmtId="0" fontId="50" fillId="16" borderId="48" xfId="0" applyFont="1" applyFill="1" applyBorder="1" applyAlignment="1">
      <alignment horizontal="center" vertical="center"/>
    </xf>
    <xf numFmtId="0" fontId="50" fillId="16" borderId="25" xfId="0" applyFont="1" applyFill="1" applyBorder="1" applyAlignment="1">
      <alignment horizontal="center" vertical="center"/>
    </xf>
    <xf numFmtId="0" fontId="50" fillId="16" borderId="31" xfId="0" applyFont="1" applyFill="1" applyBorder="1" applyAlignment="1">
      <alignment horizontal="center" vertical="center"/>
    </xf>
    <xf numFmtId="0" fontId="50" fillId="16" borderId="23" xfId="0" applyFont="1" applyFill="1" applyBorder="1" applyAlignment="1">
      <alignment horizontal="center" vertical="center"/>
    </xf>
    <xf numFmtId="0" fontId="50" fillId="16" borderId="46" xfId="0" applyFont="1" applyFill="1" applyBorder="1" applyAlignment="1">
      <alignment horizontal="center" vertical="center"/>
    </xf>
    <xf numFmtId="0" fontId="50" fillId="16" borderId="47" xfId="0" applyFont="1" applyFill="1" applyBorder="1" applyAlignment="1">
      <alignment horizontal="center" vertical="center"/>
    </xf>
    <xf numFmtId="0" fontId="50" fillId="16" borderId="40" xfId="0" applyFont="1" applyFill="1" applyBorder="1" applyAlignment="1">
      <alignment horizontal="center" vertical="center" wrapText="1"/>
    </xf>
    <xf numFmtId="0" fontId="50" fillId="16" borderId="41" xfId="0" applyFont="1" applyFill="1" applyBorder="1" applyAlignment="1">
      <alignment horizontal="center" vertical="center"/>
    </xf>
    <xf numFmtId="0" fontId="50" fillId="16" borderId="42" xfId="0" applyFont="1" applyFill="1" applyBorder="1" applyAlignment="1">
      <alignment horizontal="center" vertical="center"/>
    </xf>
    <xf numFmtId="0" fontId="50" fillId="16" borderId="40" xfId="0" applyFont="1" applyFill="1" applyBorder="1" applyAlignment="1">
      <alignment horizontal="center" vertical="center"/>
    </xf>
    <xf numFmtId="0" fontId="50" fillId="16" borderId="43" xfId="0" applyFont="1" applyFill="1" applyBorder="1" applyAlignment="1">
      <alignment horizontal="center" vertical="center"/>
    </xf>
    <xf numFmtId="0" fontId="50" fillId="16" borderId="44" xfId="0" applyFont="1" applyFill="1" applyBorder="1" applyAlignment="1">
      <alignment horizontal="center" vertical="center"/>
    </xf>
    <xf numFmtId="0" fontId="50" fillId="16" borderId="45" xfId="0" applyFont="1" applyFill="1" applyBorder="1" applyAlignment="1">
      <alignment horizontal="center" vertical="center"/>
    </xf>
    <xf numFmtId="0" fontId="62" fillId="27" borderId="11" xfId="0" applyFont="1" applyFill="1" applyBorder="1" applyAlignment="1">
      <alignment horizontal="center" vertical="center"/>
    </xf>
    <xf numFmtId="0" fontId="62" fillId="27" borderId="4" xfId="0" applyFont="1" applyFill="1" applyBorder="1" applyAlignment="1">
      <alignment horizontal="center" vertical="center"/>
    </xf>
    <xf numFmtId="0" fontId="31" fillId="5" borderId="0" xfId="0" applyFont="1" applyFill="1" applyProtection="1">
      <alignment vertical="center"/>
      <protection locked="0" hidden="1"/>
    </xf>
  </cellXfs>
  <cellStyles count="5">
    <cellStyle name="パーセント" xfId="1" builtinId="5"/>
    <cellStyle name="ハイパーリンク" xfId="2" builtinId="8"/>
    <cellStyle name="桁区切り" xfId="3" builtinId="6"/>
    <cellStyle name="標準" xfId="0" builtinId="0"/>
    <cellStyle name="標準 2" xfId="4" xr:uid="{00000000-0005-0000-0000-000004000000}"/>
  </cellStyles>
  <dxfs count="40">
    <dxf>
      <font>
        <b val="0"/>
        <i val="0"/>
        <strike val="0"/>
        <condense val="0"/>
        <extend val="0"/>
        <outline val="0"/>
        <shadow val="0"/>
        <u val="none"/>
        <vertAlign val="baseline"/>
        <sz val="8"/>
        <color auto="1"/>
        <name val="HGｺﾞｼｯｸM"/>
        <scheme val="none"/>
      </font>
      <fill>
        <patternFill patternType="solid">
          <fgColor indexed="64"/>
          <bgColor theme="0" tint="-0.249977111117893"/>
        </patternFill>
      </fill>
      <alignment horizontal="general" vertical="center" textRotation="0" wrapText="0" indent="0" justifyLastLine="0" shrinkToFit="1" readingOrder="0"/>
      <border diagonalUp="0" diagonalDown="0" outline="0">
        <left/>
        <right/>
        <top style="hair">
          <color indexed="64"/>
        </top>
        <bottom style="hair">
          <color indexed="64"/>
        </bottom>
      </border>
    </dxf>
    <dxf>
      <font>
        <b val="0"/>
        <i val="0"/>
        <strike val="0"/>
        <condense val="0"/>
        <extend val="0"/>
        <outline val="0"/>
        <shadow val="0"/>
        <u val="none"/>
        <vertAlign val="baseline"/>
        <sz val="8"/>
        <color auto="1"/>
        <name val="HGｺﾞｼｯｸM"/>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scheme val="none"/>
      </font>
      <alignment horizontal="center" vertical="center" textRotation="0" wrapText="0" indent="0" justifyLastLine="0" shrinkToFit="0"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border outline="0">
        <bottom style="thin">
          <color indexed="64"/>
        </bottom>
      </border>
    </dxf>
    <dxf>
      <font>
        <b val="0"/>
        <i val="0"/>
        <strike val="0"/>
        <condense val="0"/>
        <extend val="0"/>
        <outline val="0"/>
        <shadow val="0"/>
        <u val="none"/>
        <vertAlign val="baseline"/>
        <sz val="8"/>
        <color theme="1"/>
        <name val="HGｺﾞｼｯｸM"/>
        <scheme val="none"/>
      </font>
      <numFmt numFmtId="190" formatCode="##&quot;月&quot;"/>
      <fill>
        <patternFill patternType="none">
          <fgColor indexed="64"/>
          <bgColor indexed="65"/>
        </patternFill>
      </fill>
      <alignment horizontal="general"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8"/>
        <color auto="1"/>
        <name val="HGｺﾞｼｯｸM"/>
        <scheme val="none"/>
      </font>
      <numFmt numFmtId="190" formatCode="##&quot;月&quot;"/>
      <fill>
        <patternFill patternType="solid">
          <fgColor indexed="64"/>
          <bgColor theme="0"/>
        </patternFill>
      </fill>
      <alignment horizontal="center" vertical="center" textRotation="0" wrapText="0"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9"/>
      <tableStyleElement type="headerRow" dxfId="38"/>
    </tableStyle>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v>合計</c:v>
          </c:tx>
          <c:spPr>
            <a:solidFill>
              <a:srgbClr val="9BBB59">
                <a:alpha val="69804"/>
              </a:srgbClr>
            </a:solidFill>
          </c:spPr>
          <c:cat>
            <c:strRef>
              <c:f>CF表!$D$3:$BX$3</c:f>
            </c:strRef>
          </c:cat>
          <c:val>
            <c:numRef>
              <c:f>CF表!$D$30:$BX$30</c:f>
              <c:numCache>
                <c:formatCode>#,##0_);[Red]\(#,##0\)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0-0316-43DA-871C-58939E90493A}"/>
            </c:ext>
          </c:extLst>
        </c:ser>
        <c:ser>
          <c:idx val="1"/>
          <c:order val="1"/>
          <c:tx>
            <c:v>普通預金等</c:v>
          </c:tx>
          <c:spPr>
            <a:solidFill>
              <a:srgbClr val="C6D9F1">
                <a:alpha val="69804"/>
              </a:srgbClr>
            </a:solidFill>
          </c:spPr>
          <c:cat>
            <c:strRef>
              <c:f>CF表!$D$3:$BX$3</c:f>
            </c:strRef>
          </c:cat>
          <c:val>
            <c:numRef>
              <c:f>CF表!$D$31:$BX$31</c:f>
              <c:numCache>
                <c:formatCode>#,##0_);[Red]\(#,##0\)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1-0316-43DA-871C-58939E90493A}"/>
            </c:ext>
          </c:extLst>
        </c:ser>
        <c:ser>
          <c:idx val="2"/>
          <c:order val="2"/>
          <c:tx>
            <c:v>将来資金</c:v>
          </c:tx>
          <c:spPr>
            <a:solidFill>
              <a:srgbClr val="FCD5B5">
                <a:alpha val="69804"/>
              </a:srgbClr>
            </a:solidFill>
          </c:spPr>
          <c:cat>
            <c:strRef>
              <c:f>CF表!$D$3:$BX$3</c:f>
            </c:strRef>
          </c:cat>
          <c:val>
            <c:numRef>
              <c:f>CF表!$D$34:$BX$34</c:f>
              <c:numCache>
                <c:formatCode>#,##0_);[Red]\(#,##0\)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0316-43DA-871C-58939E90493A}"/>
            </c:ext>
          </c:extLst>
        </c:ser>
        <c:dLbls>
          <c:showLegendKey val="0"/>
          <c:showVal val="0"/>
          <c:showCatName val="0"/>
          <c:showSerName val="0"/>
          <c:showPercent val="0"/>
          <c:showBubbleSize val="0"/>
        </c:dLbls>
        <c:axId val="637151744"/>
        <c:axId val="1"/>
      </c:areaChart>
      <c:catAx>
        <c:axId val="637151744"/>
        <c:scaling>
          <c:orientation val="minMax"/>
        </c:scaling>
        <c:delete val="0"/>
        <c:axPos val="b"/>
        <c:numFmt formatCode="General" sourceLinked="1"/>
        <c:majorTickMark val="out"/>
        <c:minorTickMark val="none"/>
        <c:tickLblPos val="nextTo"/>
        <c:spPr>
          <a:ln/>
        </c:spPr>
        <c:crossAx val="1"/>
        <c:crosses val="autoZero"/>
        <c:auto val="1"/>
        <c:lblAlgn val="ctr"/>
        <c:lblOffset val="100"/>
        <c:tickLblSkip val="2"/>
        <c:tickMarkSkip val="2"/>
        <c:noMultiLvlLbl val="0"/>
      </c:catAx>
      <c:valAx>
        <c:axId val="1"/>
        <c:scaling>
          <c:orientation val="minMax"/>
        </c:scaling>
        <c:delete val="0"/>
        <c:axPos val="l"/>
        <c:majorGridlines>
          <c:spPr>
            <a:ln w="9525">
              <a:solidFill>
                <a:schemeClr val="accent1"/>
              </a:solidFill>
              <a:prstDash val="sysDot"/>
            </a:ln>
          </c:spPr>
        </c:majorGridlines>
        <c:numFmt formatCode="#,##0_);[Red]\(#,##0\)" sourceLinked="1"/>
        <c:majorTickMark val="out"/>
        <c:minorTickMark val="none"/>
        <c:tickLblPos val="nextTo"/>
        <c:crossAx val="637151744"/>
        <c:crosses val="autoZero"/>
        <c:crossBetween val="midCat"/>
      </c:valAx>
      <c:spPr>
        <a:noFill/>
        <a:ln w="25400">
          <a:noFill/>
        </a:ln>
      </c:spPr>
    </c:plotArea>
    <c:legend>
      <c:legendPos val="b"/>
      <c:overlay val="0"/>
      <c:txPr>
        <a:bodyPr/>
        <a:lstStyle/>
        <a:p>
          <a:pPr>
            <a:defRPr sz="1000"/>
          </a:pPr>
          <a:endParaRPr lang="ja-JP"/>
        </a:p>
      </c:txPr>
    </c:legend>
    <c:plotVisOnly val="1"/>
    <c:dispBlanksAs val="zero"/>
    <c:showDLblsOverMax val="0"/>
  </c:chart>
  <c:txPr>
    <a:bodyPr/>
    <a:lstStyle/>
    <a:p>
      <a:pPr>
        <a:defRPr>
          <a:latin typeface="HGｺﾞｼｯｸM" panose="020B0609000000000000" pitchFamily="49" charset="-128"/>
          <a:ea typeface="HGｺﾞｼｯｸM" panose="020B0609000000000000" pitchFamily="49" charset="-128"/>
        </a:defRPr>
      </a:pPr>
      <a:endParaRPr lang="ja-JP"/>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b="1"/>
              <a:t>リバランス</a:t>
            </a:r>
            <a:r>
              <a:rPr lang="ja-JP" altLang="en-US" b="1">
                <a:solidFill>
                  <a:schemeClr val="tx2">
                    <a:lumMod val="60000"/>
                    <a:lumOff val="40000"/>
                  </a:schemeClr>
                </a:solidFill>
              </a:rPr>
              <a:t>あり</a:t>
            </a:r>
            <a:r>
              <a:rPr lang="ja-JP" altLang="en-US" b="1"/>
              <a:t>・</a:t>
            </a:r>
            <a:r>
              <a:rPr lang="ja-JP" altLang="en-US" b="1">
                <a:solidFill>
                  <a:schemeClr val="accent2"/>
                </a:solidFill>
              </a:rPr>
              <a:t>なし</a:t>
            </a:r>
            <a:r>
              <a:rPr lang="ja-JP" altLang="en-US" b="1"/>
              <a:t>の騰落率</a:t>
            </a:r>
          </a:p>
        </c:rich>
      </c:tx>
      <c:overlay val="0"/>
      <c:spPr>
        <a:noFill/>
        <a:ln w="25400">
          <a:noFill/>
        </a:ln>
      </c:spPr>
    </c:title>
    <c:autoTitleDeleted val="0"/>
    <c:plotArea>
      <c:layout/>
      <c:lineChart>
        <c:grouping val="standard"/>
        <c:varyColors val="0"/>
        <c:ser>
          <c:idx val="0"/>
          <c:order val="0"/>
          <c:tx>
            <c:strRef>
              <c:f>投資シミュレーション!$H$10</c:f>
              <c:strCache>
                <c:ptCount val="1"/>
                <c:pt idx="0">
                  <c:v>ﾘﾊﾞﾗﾝｽ
あり</c:v>
                </c:pt>
              </c:strCache>
            </c:strRef>
          </c:tx>
          <c:spPr>
            <a:ln w="28575" cap="rnd">
              <a:solidFill>
                <a:schemeClr val="accent1"/>
              </a:solidFill>
              <a:round/>
            </a:ln>
            <a:effectLst/>
          </c:spPr>
          <c:marker>
            <c:symbol val="none"/>
          </c:marker>
          <c:cat>
            <c:numRef>
              <c:f>投資シミュレーション!$B$11:$B$42</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投資シミュレーション!$H$11:$H$42</c:f>
              <c:numCache>
                <c:formatCode>0.0%</c:formatCode>
                <c:ptCount val="32"/>
                <c:pt idx="0">
                  <c:v>-0.12179999999999999</c:v>
                </c:pt>
                <c:pt idx="1">
                  <c:v>8.6000000000000007E-2</c:v>
                </c:pt>
                <c:pt idx="2">
                  <c:v>-1.3000000000000001E-2</c:v>
                </c:pt>
                <c:pt idx="3">
                  <c:v>7.7800000000000008E-2</c:v>
                </c:pt>
                <c:pt idx="4">
                  <c:v>-4.7600000000000003E-2</c:v>
                </c:pt>
                <c:pt idx="5">
                  <c:v>0.184</c:v>
                </c:pt>
                <c:pt idx="6">
                  <c:v>0.20300000000000001</c:v>
                </c:pt>
                <c:pt idx="7">
                  <c:v>0.13780000000000001</c:v>
                </c:pt>
                <c:pt idx="8">
                  <c:v>-3.5000000000000003E-2</c:v>
                </c:pt>
                <c:pt idx="9">
                  <c:v>8.3600000000000008E-2</c:v>
                </c:pt>
                <c:pt idx="10">
                  <c:v>6.6400000000000001E-2</c:v>
                </c:pt>
                <c:pt idx="11">
                  <c:v>6.0200000000000004E-2</c:v>
                </c:pt>
                <c:pt idx="12">
                  <c:v>-7.0000000000000007E-2</c:v>
                </c:pt>
                <c:pt idx="13">
                  <c:v>0.153</c:v>
                </c:pt>
                <c:pt idx="14">
                  <c:v>0.11480000000000001</c:v>
                </c:pt>
                <c:pt idx="15">
                  <c:v>0.216</c:v>
                </c:pt>
                <c:pt idx="16">
                  <c:v>0.15380000000000002</c:v>
                </c:pt>
                <c:pt idx="17">
                  <c:v>-3.3000000000000002E-2</c:v>
                </c:pt>
                <c:pt idx="18">
                  <c:v>-0.3216</c:v>
                </c:pt>
                <c:pt idx="19">
                  <c:v>0.18480000000000002</c:v>
                </c:pt>
                <c:pt idx="20">
                  <c:v>-7.8000000000000014E-3</c:v>
                </c:pt>
                <c:pt idx="21">
                  <c:v>-5.5400000000000005E-2</c:v>
                </c:pt>
                <c:pt idx="22">
                  <c:v>0.23000000000000004</c:v>
                </c:pt>
                <c:pt idx="23">
                  <c:v>0.31700000000000006</c:v>
                </c:pt>
                <c:pt idx="24">
                  <c:v>0.18700000000000003</c:v>
                </c:pt>
                <c:pt idx="25">
                  <c:v>1.5000000000000001E-2</c:v>
                </c:pt>
                <c:pt idx="26">
                  <c:v>1.9400000000000001E-2</c:v>
                </c:pt>
                <c:pt idx="27">
                  <c:v>0.1002</c:v>
                </c:pt>
                <c:pt idx="28">
                  <c:v>-7.6600000000000001E-2</c:v>
                </c:pt>
                <c:pt idx="29">
                  <c:v>0.16340000000000002</c:v>
                </c:pt>
                <c:pt idx="30">
                  <c:v>2.06E-2</c:v>
                </c:pt>
                <c:pt idx="31">
                  <c:v>0.19040000000000001</c:v>
                </c:pt>
              </c:numCache>
            </c:numRef>
          </c:val>
          <c:smooth val="0"/>
          <c:extLst>
            <c:ext xmlns:c16="http://schemas.microsoft.com/office/drawing/2014/chart" uri="{C3380CC4-5D6E-409C-BE32-E72D297353CC}">
              <c16:uniqueId val="{00000000-5B24-41EA-B572-B85EEAB3D774}"/>
            </c:ext>
          </c:extLst>
        </c:ser>
        <c:ser>
          <c:idx val="1"/>
          <c:order val="1"/>
          <c:tx>
            <c:strRef>
              <c:f>投資シミュレーション!$U$10</c:f>
              <c:strCache>
                <c:ptCount val="1"/>
                <c:pt idx="0">
                  <c:v>ﾘﾊﾞﾗﾝｽ
なし</c:v>
                </c:pt>
              </c:strCache>
            </c:strRef>
          </c:tx>
          <c:spPr>
            <a:ln w="28575" cap="rnd">
              <a:solidFill>
                <a:schemeClr val="accent2"/>
              </a:solidFill>
              <a:round/>
            </a:ln>
            <a:effectLst/>
          </c:spPr>
          <c:marker>
            <c:symbol val="none"/>
          </c:marker>
          <c:cat>
            <c:numRef>
              <c:f>投資シミュレーション!$B$11:$B$42</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投資シミュレーション!$U$11:$U$42</c:f>
              <c:numCache>
                <c:formatCode>0.0%</c:formatCode>
                <c:ptCount val="32"/>
                <c:pt idx="0">
                  <c:v>-0.127</c:v>
                </c:pt>
                <c:pt idx="1">
                  <c:v>8.6265749920051205E-2</c:v>
                </c:pt>
                <c:pt idx="2">
                  <c:v>-6.2687632251695602E-3</c:v>
                </c:pt>
                <c:pt idx="3">
                  <c:v>7.4362676774670344E-2</c:v>
                </c:pt>
                <c:pt idx="4">
                  <c:v>-5.4115820292596206E-2</c:v>
                </c:pt>
                <c:pt idx="5">
                  <c:v>0.18084678270402166</c:v>
                </c:pt>
                <c:pt idx="6">
                  <c:v>0.20804517916907339</c:v>
                </c:pt>
                <c:pt idx="7">
                  <c:v>0.17440335115790151</c:v>
                </c:pt>
                <c:pt idx="8">
                  <c:v>-2.9578344881920793E-2</c:v>
                </c:pt>
                <c:pt idx="9">
                  <c:v>3.6078790851737264E-2</c:v>
                </c:pt>
                <c:pt idx="10">
                  <c:v>5.1568556334881999E-2</c:v>
                </c:pt>
                <c:pt idx="11">
                  <c:v>6.9981067129626373E-2</c:v>
                </c:pt>
                <c:pt idx="12">
                  <c:v>-7.8299015372639391E-2</c:v>
                </c:pt>
                <c:pt idx="13">
                  <c:v>0.14510734494887112</c:v>
                </c:pt>
                <c:pt idx="14">
                  <c:v>0.12864676949036835</c:v>
                </c:pt>
                <c:pt idx="15">
                  <c:v>0.20816773780819964</c:v>
                </c:pt>
                <c:pt idx="16">
                  <c:v>0.20546687462673607</c:v>
                </c:pt>
                <c:pt idx="17">
                  <c:v>-5.7845994630881692E-2</c:v>
                </c:pt>
                <c:pt idx="18">
                  <c:v>-0.38596481366913338</c:v>
                </c:pt>
                <c:pt idx="19">
                  <c:v>0.19108499047377059</c:v>
                </c:pt>
                <c:pt idx="20">
                  <c:v>-1.0220603589409571E-2</c:v>
                </c:pt>
                <c:pt idx="21">
                  <c:v>-4.6887336346111419E-2</c:v>
                </c:pt>
                <c:pt idx="22">
                  <c:v>0.24675816660226157</c:v>
                </c:pt>
                <c:pt idx="23">
                  <c:v>0.29907181535821215</c:v>
                </c:pt>
                <c:pt idx="24">
                  <c:v>0.22832178741588049</c:v>
                </c:pt>
                <c:pt idx="25">
                  <c:v>8.0501355037210232E-4</c:v>
                </c:pt>
                <c:pt idx="26">
                  <c:v>2.427679223277468E-2</c:v>
                </c:pt>
                <c:pt idx="27">
                  <c:v>9.5284361847235877E-2</c:v>
                </c:pt>
                <c:pt idx="28">
                  <c:v>-8.6613929177870586E-2</c:v>
                </c:pt>
                <c:pt idx="29">
                  <c:v>0.19780812559792649</c:v>
                </c:pt>
                <c:pt idx="30">
                  <c:v>2.77641216243385E-3</c:v>
                </c:pt>
                <c:pt idx="31">
                  <c:v>0.26162018277743004</c:v>
                </c:pt>
              </c:numCache>
            </c:numRef>
          </c:val>
          <c:smooth val="0"/>
          <c:extLst>
            <c:ext xmlns:c16="http://schemas.microsoft.com/office/drawing/2014/chart" uri="{C3380CC4-5D6E-409C-BE32-E72D297353CC}">
              <c16:uniqueId val="{00000001-5B24-41EA-B572-B85EEAB3D774}"/>
            </c:ext>
          </c:extLst>
        </c:ser>
        <c:dLbls>
          <c:showLegendKey val="0"/>
          <c:showVal val="0"/>
          <c:showCatName val="0"/>
          <c:showSerName val="0"/>
          <c:showPercent val="0"/>
          <c:showBubbleSize val="0"/>
        </c:dLbls>
        <c:smooth val="0"/>
        <c:axId val="628524000"/>
        <c:axId val="1"/>
      </c:lineChart>
      <c:catAx>
        <c:axId val="62852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8524000"/>
        <c:crosses val="autoZero"/>
        <c:crossBetween val="between"/>
      </c:valAx>
      <c:spPr>
        <a:noFill/>
        <a:ln w="25400">
          <a:noFill/>
        </a:ln>
      </c:spPr>
    </c:plotArea>
    <c:legend>
      <c:legendPos val="r"/>
      <c:layout>
        <c:manualLayout>
          <c:xMode val="edge"/>
          <c:yMode val="edge"/>
          <c:wMode val="edge"/>
          <c:hMode val="edge"/>
          <c:x val="0.35603248546811234"/>
          <c:y val="0.89024386271525124"/>
          <c:w val="0.64749034642920944"/>
          <c:h val="0.97855235875945101"/>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投資シミュレーション!$J$10</c:f>
              <c:strCache>
                <c:ptCount val="1"/>
                <c:pt idx="0">
                  <c:v>累積投資額</c:v>
                </c:pt>
              </c:strCache>
            </c:strRef>
          </c:tx>
          <c:spPr>
            <a:solidFill>
              <a:srgbClr val="FF9933">
                <a:alpha val="69804"/>
              </a:srgbClr>
            </a:solidFill>
            <a:ln>
              <a:noFill/>
            </a:ln>
            <a:effectLst/>
          </c:spPr>
          <c:cat>
            <c:numRef>
              <c:f>投資シミュレーション!$B$11:$B$42</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投資シミュレーション!$J$11:$J$42</c:f>
              <c:numCache>
                <c:formatCode>#,##0_);[Red]\(#,##0\)</c:formatCode>
                <c:ptCount val="32"/>
                <c:pt idx="0">
                  <c:v>40</c:v>
                </c:pt>
                <c:pt idx="1">
                  <c:v>80</c:v>
                </c:pt>
                <c:pt idx="2">
                  <c:v>120</c:v>
                </c:pt>
                <c:pt idx="3">
                  <c:v>160</c:v>
                </c:pt>
                <c:pt idx="4">
                  <c:v>200</c:v>
                </c:pt>
                <c:pt idx="5">
                  <c:v>240</c:v>
                </c:pt>
                <c:pt idx="6">
                  <c:v>280</c:v>
                </c:pt>
                <c:pt idx="7">
                  <c:v>320</c:v>
                </c:pt>
                <c:pt idx="8">
                  <c:v>360</c:v>
                </c:pt>
                <c:pt idx="9">
                  <c:v>400</c:v>
                </c:pt>
                <c:pt idx="10">
                  <c:v>440</c:v>
                </c:pt>
                <c:pt idx="11">
                  <c:v>480</c:v>
                </c:pt>
                <c:pt idx="12">
                  <c:v>520</c:v>
                </c:pt>
                <c:pt idx="13">
                  <c:v>560</c:v>
                </c:pt>
                <c:pt idx="14">
                  <c:v>600</c:v>
                </c:pt>
                <c:pt idx="15">
                  <c:v>640</c:v>
                </c:pt>
                <c:pt idx="16">
                  <c:v>680</c:v>
                </c:pt>
                <c:pt idx="17">
                  <c:v>720</c:v>
                </c:pt>
                <c:pt idx="18">
                  <c:v>760</c:v>
                </c:pt>
                <c:pt idx="19">
                  <c:v>800</c:v>
                </c:pt>
                <c:pt idx="20">
                  <c:v>840</c:v>
                </c:pt>
                <c:pt idx="21">
                  <c:v>880</c:v>
                </c:pt>
                <c:pt idx="22">
                  <c:v>920</c:v>
                </c:pt>
                <c:pt idx="23">
                  <c:v>960</c:v>
                </c:pt>
                <c:pt idx="24">
                  <c:v>1000</c:v>
                </c:pt>
                <c:pt idx="25">
                  <c:v>1040</c:v>
                </c:pt>
                <c:pt idx="26">
                  <c:v>1080</c:v>
                </c:pt>
                <c:pt idx="27">
                  <c:v>1120</c:v>
                </c:pt>
                <c:pt idx="28">
                  <c:v>1160</c:v>
                </c:pt>
                <c:pt idx="29">
                  <c:v>1200</c:v>
                </c:pt>
                <c:pt idx="30">
                  <c:v>1240</c:v>
                </c:pt>
                <c:pt idx="31">
                  <c:v>1280</c:v>
                </c:pt>
              </c:numCache>
            </c:numRef>
          </c:val>
          <c:extLst>
            <c:ext xmlns:c16="http://schemas.microsoft.com/office/drawing/2014/chart" uri="{C3380CC4-5D6E-409C-BE32-E72D297353CC}">
              <c16:uniqueId val="{00000000-FDFE-4AB2-8AD8-C286A591A0D8}"/>
            </c:ext>
          </c:extLst>
        </c:ser>
        <c:ser>
          <c:idx val="1"/>
          <c:order val="1"/>
          <c:tx>
            <c:strRef>
              <c:f>投資シミュレーション!$L$10</c:f>
              <c:strCache>
                <c:ptCount val="1"/>
                <c:pt idx="0">
                  <c:v>投資結果
（万円）</c:v>
                </c:pt>
              </c:strCache>
            </c:strRef>
          </c:tx>
          <c:spPr>
            <a:solidFill>
              <a:srgbClr val="FF6600">
                <a:alpha val="30196"/>
              </a:srgbClr>
            </a:solidFill>
            <a:ln>
              <a:noFill/>
            </a:ln>
            <a:effectLst/>
          </c:spPr>
          <c:cat>
            <c:numRef>
              <c:f>投資シミュレーション!$B$11:$B$42</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投資シミュレーション!$L$11:$L$42</c:f>
              <c:numCache>
                <c:formatCode>#,##0_);[Red]\(#,##0\)</c:formatCode>
                <c:ptCount val="32"/>
                <c:pt idx="0">
                  <c:v>35.048000000000002</c:v>
                </c:pt>
                <c:pt idx="1">
                  <c:v>81.352032000000008</c:v>
                </c:pt>
                <c:pt idx="2">
                  <c:v>119.53175152</c:v>
                </c:pt>
                <c:pt idx="3">
                  <c:v>171.624258285216</c:v>
                </c:pt>
                <c:pt idx="4">
                  <c:v>201.1276950742693</c:v>
                </c:pt>
                <c:pt idx="5">
                  <c:v>285.01293557778632</c:v>
                </c:pt>
                <c:pt idx="6">
                  <c:v>390.34053562892137</c:v>
                </c:pt>
                <c:pt idx="7">
                  <c:v>488.78078036732887</c:v>
                </c:pt>
                <c:pt idx="8">
                  <c:v>509.21589149373762</c:v>
                </c:pt>
                <c:pt idx="9">
                  <c:v>594.03190823962677</c:v>
                </c:pt>
                <c:pt idx="10">
                  <c:v>674.86356313025874</c:v>
                </c:pt>
                <c:pt idx="11">
                  <c:v>756.46862250443985</c:v>
                </c:pt>
                <c:pt idx="12">
                  <c:v>739.1228816841201</c:v>
                </c:pt>
                <c:pt idx="13">
                  <c:v>896.77043681842224</c:v>
                </c:pt>
                <c:pt idx="14">
                  <c:v>1042.4381420915404</c:v>
                </c:pt>
                <c:pt idx="15">
                  <c:v>1314.07990449913</c:v>
                </c:pt>
                <c:pt idx="16">
                  <c:v>1559.6292340020977</c:v>
                </c:pt>
                <c:pt idx="17">
                  <c:v>1543.6422108120244</c:v>
                </c:pt>
                <c:pt idx="18">
                  <c:v>1071.1755913932532</c:v>
                </c:pt>
                <c:pt idx="19">
                  <c:v>1314.2984894999399</c:v>
                </c:pt>
                <c:pt idx="20">
                  <c:v>1341.0263643028404</c:v>
                </c:pt>
                <c:pt idx="21">
                  <c:v>1301.7554509918573</c:v>
                </c:pt>
                <c:pt idx="22">
                  <c:v>1647.6756938180008</c:v>
                </c:pt>
                <c:pt idx="23">
                  <c:v>2219.2935373706714</c:v>
                </c:pt>
                <c:pt idx="24">
                  <c:v>2677.2628417842457</c:v>
                </c:pt>
                <c:pt idx="25">
                  <c:v>2752.5872587274407</c:v>
                </c:pt>
                <c:pt idx="26">
                  <c:v>2841.1782770292984</c:v>
                </c:pt>
                <c:pt idx="27">
                  <c:v>3164.1099838335758</c:v>
                </c:pt>
                <c:pt idx="28">
                  <c:v>2952.2669391042568</c:v>
                </c:pt>
                <c:pt idx="29">
                  <c:v>3475.2188230756838</c:v>
                </c:pt>
                <c:pt idx="30">
                  <c:v>3580.6018931848912</c:v>
                </c:pt>
                <c:pt idx="31">
                  <c:v>4302.7232898609245</c:v>
                </c:pt>
              </c:numCache>
            </c:numRef>
          </c:val>
          <c:extLst>
            <c:ext xmlns:c16="http://schemas.microsoft.com/office/drawing/2014/chart" uri="{C3380CC4-5D6E-409C-BE32-E72D297353CC}">
              <c16:uniqueId val="{00000001-FDFE-4AB2-8AD8-C286A591A0D8}"/>
            </c:ext>
          </c:extLst>
        </c:ser>
        <c:dLbls>
          <c:showLegendKey val="0"/>
          <c:showVal val="0"/>
          <c:showCatName val="0"/>
          <c:showSerName val="0"/>
          <c:showPercent val="0"/>
          <c:showBubbleSize val="0"/>
        </c:dLbls>
        <c:axId val="628521920"/>
        <c:axId val="1"/>
      </c:areaChart>
      <c:catAx>
        <c:axId val="628521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8521920"/>
        <c:crosses val="autoZero"/>
        <c:crossBetween val="midCat"/>
      </c:valAx>
      <c:spPr>
        <a:noFill/>
        <a:ln w="25400">
          <a:noFill/>
        </a:ln>
      </c:spPr>
    </c:plotArea>
    <c:legend>
      <c:legendPos val="r"/>
      <c:layout>
        <c:manualLayout>
          <c:xMode val="edge"/>
          <c:yMode val="edge"/>
          <c:wMode val="edge"/>
          <c:hMode val="edge"/>
          <c:x val="0.81262742803353127"/>
          <c:y val="0.21719078671252012"/>
          <c:w val="0.98064577953603937"/>
          <c:h val="0.77568163168148141"/>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5.JP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hyperlink" Target="https://www.youtube.com/watch?v=kmdcuKg_wcw" TargetMode="External"/><Relationship Id="rId2" Type="http://schemas.openxmlformats.org/officeDocument/2006/relationships/image" Target="../media/image2.png"/><Relationship Id="rId16" Type="http://schemas.openxmlformats.org/officeDocument/2006/relationships/hyperlink" Target="#&#25237;&#36039;&#12471;&#12511;&#12517;&#12524;&#12540;&#12471;&#12519;&#12531;!A1"/><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hyperlink" Target="#'&#24180;&#38291;&#21454;&#25903;&#65288;&#23478;&#35336;&#31807;&#65289;'!A1"/><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6.png"/><Relationship Id="rId1" Type="http://schemas.openxmlformats.org/officeDocument/2006/relationships/chart" Target="../charts/chart1.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371475</xdr:colOff>
      <xdr:row>1</xdr:row>
      <xdr:rowOff>161925</xdr:rowOff>
    </xdr:to>
    <xdr:pic>
      <xdr:nvPicPr>
        <xdr:cNvPr id="660864" name="図 6">
          <a:extLst>
            <a:ext uri="{FF2B5EF4-FFF2-40B4-BE49-F238E27FC236}">
              <a16:creationId xmlns:a16="http://schemas.microsoft.com/office/drawing/2014/main" id="{00000000-0008-0000-0100-000080150A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325571</xdr:colOff>
      <xdr:row>0</xdr:row>
      <xdr:rowOff>11430</xdr:rowOff>
    </xdr:from>
    <xdr:to>
      <xdr:col>9</xdr:col>
      <xdr:colOff>347328</xdr:colOff>
      <xdr:row>2</xdr:row>
      <xdr:rowOff>13750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19856" y="19050"/>
          <a:ext cx="3770292" cy="330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b="1">
              <a:ln w="0"/>
              <a:solidFill>
                <a:schemeClr val="accent3"/>
              </a:solidFill>
              <a:effectLst>
                <a:outerShdw blurRad="38100" dist="38100" dir="2700000" algn="tl">
                  <a:srgbClr val="000000">
                    <a:alpha val="43137"/>
                  </a:srgbClr>
                </a:outerShdw>
              </a:effectLst>
              <a:latin typeface="Impact" panose="020B0806030902050204" pitchFamily="34" charset="0"/>
              <a:ea typeface="HGS創英角ﾎﾟｯﾌﾟ体" panose="040B0A00000000000000" pitchFamily="50" charset="-128"/>
            </a:rPr>
            <a:t>自分でつくれるエクセル・ライフプラン表</a:t>
          </a:r>
        </a:p>
      </xdr:txBody>
    </xdr:sp>
    <xdr:clientData/>
  </xdr:twoCellAnchor>
  <xdr:twoCellAnchor editAs="oneCell">
    <xdr:from>
      <xdr:col>17</xdr:col>
      <xdr:colOff>152400</xdr:colOff>
      <xdr:row>279</xdr:row>
      <xdr:rowOff>104775</xdr:rowOff>
    </xdr:from>
    <xdr:to>
      <xdr:col>18</xdr:col>
      <xdr:colOff>209550</xdr:colOff>
      <xdr:row>282</xdr:row>
      <xdr:rowOff>28575</xdr:rowOff>
    </xdr:to>
    <xdr:pic>
      <xdr:nvPicPr>
        <xdr:cNvPr id="660866" name="図 3">
          <a:extLst>
            <a:ext uri="{FF2B5EF4-FFF2-40B4-BE49-F238E27FC236}">
              <a16:creationId xmlns:a16="http://schemas.microsoft.com/office/drawing/2014/main" id="{00000000-0008-0000-0100-000082150A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86625" y="4027170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152400</xdr:colOff>
      <xdr:row>11</xdr:row>
      <xdr:rowOff>47625</xdr:rowOff>
    </xdr:from>
    <xdr:to>
      <xdr:col>18</xdr:col>
      <xdr:colOff>209550</xdr:colOff>
      <xdr:row>13</xdr:row>
      <xdr:rowOff>133350</xdr:rowOff>
    </xdr:to>
    <xdr:pic>
      <xdr:nvPicPr>
        <xdr:cNvPr id="660867" name="図 4">
          <a:extLst>
            <a:ext uri="{FF2B5EF4-FFF2-40B4-BE49-F238E27FC236}">
              <a16:creationId xmlns:a16="http://schemas.microsoft.com/office/drawing/2014/main" id="{00000000-0008-0000-0100-000083150A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2038350"/>
          <a:ext cx="476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182880</xdr:colOff>
      <xdr:row>29</xdr:row>
      <xdr:rowOff>125729</xdr:rowOff>
    </xdr:from>
    <xdr:to>
      <xdr:col>18</xdr:col>
      <xdr:colOff>32318</xdr:colOff>
      <xdr:row>38</xdr:row>
      <xdr:rowOff>0</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5640705" y="4935854"/>
          <a:ext cx="1944938" cy="1474471"/>
        </a:xfrm>
        <a:prstGeom prst="wedgeRoundRectCallout">
          <a:avLst>
            <a:gd name="adj1" fmla="val 7439"/>
            <a:gd name="adj2" fmla="val 56786"/>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HG丸ｺﾞｼｯｸM-PRO" panose="020F0600000000000000" pitchFamily="50" charset="-128"/>
              <a:ea typeface="HG丸ｺﾞｼｯｸM-PRO" panose="020F0600000000000000" pitchFamily="50" charset="-128"/>
              <a:cs typeface="+mn-cs"/>
            </a:rPr>
            <a:t>リタイア後の給与収入等（年金以外）がゼロになる場合は、</a:t>
          </a:r>
          <a:endParaRPr kumimoji="1" lang="en-US" altLang="ja-JP" sz="1100" b="1">
            <a:solidFill>
              <a:schemeClr val="lt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20XX</a:t>
          </a:r>
          <a:r>
            <a:rPr kumimoji="1" lang="ja-JP"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年から金額</a:t>
          </a:r>
          <a:r>
            <a:rPr kumimoji="1" lang="en-US"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0</a:t>
          </a:r>
          <a:r>
            <a:rPr kumimoji="1" lang="ja-JP" altLang="ja-JP" sz="1100" b="1">
              <a:solidFill>
                <a:schemeClr val="lt1"/>
              </a:solidFill>
              <a:effectLst/>
              <a:latin typeface="HG丸ｺﾞｼｯｸM-PRO" panose="020F0600000000000000" pitchFamily="50" charset="-128"/>
              <a:ea typeface="HG丸ｺﾞｼｯｸM-PRO" panose="020F0600000000000000" pitchFamily="50" charset="-128"/>
              <a:cs typeface="+mn-cs"/>
            </a:rPr>
            <a:t>と入力ください。</a:t>
          </a:r>
          <a:endParaRPr lang="ja-JP" altLang="ja-JP">
            <a:effectLst/>
            <a:latin typeface="HG丸ｺﾞｼｯｸM-PRO" panose="020F0600000000000000" pitchFamily="50" charset="-128"/>
            <a:ea typeface="HG丸ｺﾞｼｯｸM-PRO" panose="020F0600000000000000" pitchFamily="50" charset="-128"/>
          </a:endParaRPr>
        </a:p>
        <a:p>
          <a:pPr algn="l">
            <a:lnSpc>
              <a:spcPts val="700"/>
            </a:lnSpc>
          </a:pPr>
          <a:endParaRPr kumimoji="1" lang="ja-JP" altLang="en-US" sz="1100"/>
        </a:p>
      </xdr:txBody>
    </xdr:sp>
    <xdr:clientData/>
  </xdr:twoCellAnchor>
  <xdr:twoCellAnchor editAs="oneCell">
    <xdr:from>
      <xdr:col>16</xdr:col>
      <xdr:colOff>314325</xdr:colOff>
      <xdr:row>34</xdr:row>
      <xdr:rowOff>161925</xdr:rowOff>
    </xdr:from>
    <xdr:to>
      <xdr:col>17</xdr:col>
      <xdr:colOff>333375</xdr:colOff>
      <xdr:row>37</xdr:row>
      <xdr:rowOff>95250</xdr:rowOff>
    </xdr:to>
    <xdr:pic>
      <xdr:nvPicPr>
        <xdr:cNvPr id="660869" name="図 5">
          <a:extLst>
            <a:ext uri="{FF2B5EF4-FFF2-40B4-BE49-F238E27FC236}">
              <a16:creationId xmlns:a16="http://schemas.microsoft.com/office/drawing/2014/main" id="{00000000-0008-0000-0100-000085150A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29450" y="6410325"/>
          <a:ext cx="438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238125</xdr:colOff>
      <xdr:row>62</xdr:row>
      <xdr:rowOff>161925</xdr:rowOff>
    </xdr:from>
    <xdr:to>
      <xdr:col>18</xdr:col>
      <xdr:colOff>266700</xdr:colOff>
      <xdr:row>65</xdr:row>
      <xdr:rowOff>104775</xdr:rowOff>
    </xdr:to>
    <xdr:pic>
      <xdr:nvPicPr>
        <xdr:cNvPr id="660870" name="図 9">
          <a:extLst>
            <a:ext uri="{FF2B5EF4-FFF2-40B4-BE49-F238E27FC236}">
              <a16:creationId xmlns:a16="http://schemas.microsoft.com/office/drawing/2014/main" id="{00000000-0008-0000-0100-000086150A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372350" y="10334625"/>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253365</xdr:colOff>
      <xdr:row>62</xdr:row>
      <xdr:rowOff>85724</xdr:rowOff>
    </xdr:from>
    <xdr:to>
      <xdr:col>16</xdr:col>
      <xdr:colOff>413615</xdr:colOff>
      <xdr:row>65</xdr:row>
      <xdr:rowOff>146855</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5715000" y="10248899"/>
          <a:ext cx="1409700" cy="590551"/>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入力数字は最初はだいたいでもいいのよ</a:t>
          </a:r>
        </a:p>
      </xdr:txBody>
    </xdr:sp>
    <xdr:clientData/>
  </xdr:twoCellAnchor>
  <xdr:twoCellAnchor editAs="oneCell">
    <xdr:from>
      <xdr:col>17</xdr:col>
      <xdr:colOff>238125</xdr:colOff>
      <xdr:row>86</xdr:row>
      <xdr:rowOff>133350</xdr:rowOff>
    </xdr:from>
    <xdr:to>
      <xdr:col>18</xdr:col>
      <xdr:colOff>228600</xdr:colOff>
      <xdr:row>89</xdr:row>
      <xdr:rowOff>66675</xdr:rowOff>
    </xdr:to>
    <xdr:pic>
      <xdr:nvPicPr>
        <xdr:cNvPr id="660872" name="図 11">
          <a:extLst>
            <a:ext uri="{FF2B5EF4-FFF2-40B4-BE49-F238E27FC236}">
              <a16:creationId xmlns:a16="http://schemas.microsoft.com/office/drawing/2014/main" id="{00000000-0008-0000-0100-000088150A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372350" y="14211300"/>
          <a:ext cx="409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272415</xdr:colOff>
      <xdr:row>85</xdr:row>
      <xdr:rowOff>123824</xdr:rowOff>
    </xdr:from>
    <xdr:to>
      <xdr:col>17</xdr:col>
      <xdr:colOff>9457</xdr:colOff>
      <xdr:row>88</xdr:row>
      <xdr:rowOff>163905</xdr:rowOff>
    </xdr:to>
    <xdr:sp macro="" textlink="">
      <xdr:nvSpPr>
        <xdr:cNvPr id="16" name="吹き出し: 角を丸めた四角形 15">
          <a:extLst>
            <a:ext uri="{FF2B5EF4-FFF2-40B4-BE49-F238E27FC236}">
              <a16:creationId xmlns:a16="http://schemas.microsoft.com/office/drawing/2014/main" id="{00000000-0008-0000-0100-000010000000}"/>
            </a:ext>
          </a:extLst>
        </xdr:cNvPr>
        <xdr:cNvSpPr/>
      </xdr:nvSpPr>
      <xdr:spPr>
        <a:xfrm>
          <a:off x="5734050" y="14011274"/>
          <a:ext cx="1409700" cy="590551"/>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公的年金額は低めに見ておいた方が安全かも</a:t>
          </a:r>
        </a:p>
      </xdr:txBody>
    </xdr:sp>
    <xdr:clientData/>
  </xdr:twoCellAnchor>
  <xdr:twoCellAnchor editAs="oneCell">
    <xdr:from>
      <xdr:col>18</xdr:col>
      <xdr:colOff>0</xdr:colOff>
      <xdr:row>109</xdr:row>
      <xdr:rowOff>0</xdr:rowOff>
    </xdr:from>
    <xdr:to>
      <xdr:col>18</xdr:col>
      <xdr:colOff>371475</xdr:colOff>
      <xdr:row>111</xdr:row>
      <xdr:rowOff>114300</xdr:rowOff>
    </xdr:to>
    <xdr:pic>
      <xdr:nvPicPr>
        <xdr:cNvPr id="660874" name="図 12">
          <a:extLst>
            <a:ext uri="{FF2B5EF4-FFF2-40B4-BE49-F238E27FC236}">
              <a16:creationId xmlns:a16="http://schemas.microsoft.com/office/drawing/2014/main" id="{00000000-0008-0000-0100-00008A150A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553325" y="16202025"/>
          <a:ext cx="371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121920</xdr:colOff>
      <xdr:row>106</xdr:row>
      <xdr:rowOff>9526</xdr:rowOff>
    </xdr:from>
    <xdr:to>
      <xdr:col>17</xdr:col>
      <xdr:colOff>169545</xdr:colOff>
      <xdr:row>112</xdr:row>
      <xdr:rowOff>1</xdr:rowOff>
    </xdr:to>
    <xdr:sp macro="" textlink="">
      <xdr:nvSpPr>
        <xdr:cNvPr id="18" name="吹き出し: 角を丸めた四角形 17">
          <a:extLst>
            <a:ext uri="{FF2B5EF4-FFF2-40B4-BE49-F238E27FC236}">
              <a16:creationId xmlns:a16="http://schemas.microsoft.com/office/drawing/2014/main" id="{00000000-0008-0000-0100-000012000000}"/>
            </a:ext>
          </a:extLst>
        </xdr:cNvPr>
        <xdr:cNvSpPr/>
      </xdr:nvSpPr>
      <xdr:spPr>
        <a:xfrm>
          <a:off x="6000750" y="15668626"/>
          <a:ext cx="1295400" cy="1066800"/>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去年の実績や、つけている家計簿を参考に・・</a:t>
          </a:r>
          <a:endParaRPr kumimoji="1" lang="en-US" altLang="ja-JP" sz="900">
            <a:latin typeface="HG丸ｺﾞｼｯｸM-PRO" panose="020F0600000000000000" pitchFamily="50" charset="-128"/>
            <a:ea typeface="HG丸ｺﾞｼｯｸM-PRO" panose="020F0600000000000000" pitchFamily="50" charset="-128"/>
          </a:endParaRPr>
        </a:p>
        <a:p>
          <a:pPr algn="l">
            <a:lnSpc>
              <a:spcPts val="900"/>
            </a:lnSpc>
          </a:pPr>
          <a:r>
            <a:rPr kumimoji="1" lang="ja-JP" altLang="en-US" sz="900">
              <a:latin typeface="HG丸ｺﾞｼｯｸM-PRO" panose="020F0600000000000000" pitchFamily="50" charset="-128"/>
              <a:ea typeface="HG丸ｺﾞｼｯｸM-PRO" panose="020F0600000000000000" pitchFamily="50" charset="-128"/>
            </a:rPr>
            <a:t>最初はだいたいでも大丈夫！</a:t>
          </a:r>
        </a:p>
      </xdr:txBody>
    </xdr:sp>
    <xdr:clientData/>
  </xdr:twoCellAnchor>
  <xdr:twoCellAnchor editAs="oneCell">
    <xdr:from>
      <xdr:col>17</xdr:col>
      <xdr:colOff>314325</xdr:colOff>
      <xdr:row>119</xdr:row>
      <xdr:rowOff>161925</xdr:rowOff>
    </xdr:from>
    <xdr:to>
      <xdr:col>18</xdr:col>
      <xdr:colOff>371475</xdr:colOff>
      <xdr:row>122</xdr:row>
      <xdr:rowOff>66675</xdr:rowOff>
    </xdr:to>
    <xdr:pic>
      <xdr:nvPicPr>
        <xdr:cNvPr id="660876" name="図 13">
          <a:extLst>
            <a:ext uri="{FF2B5EF4-FFF2-40B4-BE49-F238E27FC236}">
              <a16:creationId xmlns:a16="http://schemas.microsoft.com/office/drawing/2014/main" id="{00000000-0008-0000-0100-00008C150A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448550" y="18145125"/>
          <a:ext cx="4762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91439</xdr:colOff>
      <xdr:row>118</xdr:row>
      <xdr:rowOff>28576</xdr:rowOff>
    </xdr:from>
    <xdr:to>
      <xdr:col>17</xdr:col>
      <xdr:colOff>169558</xdr:colOff>
      <xdr:row>122</xdr:row>
      <xdr:rowOff>76200</xdr:rowOff>
    </xdr:to>
    <xdr:sp macro="" textlink="">
      <xdr:nvSpPr>
        <xdr:cNvPr id="20" name="吹き出し: 角を丸めた四角形 19">
          <a:extLst>
            <a:ext uri="{FF2B5EF4-FFF2-40B4-BE49-F238E27FC236}">
              <a16:creationId xmlns:a16="http://schemas.microsoft.com/office/drawing/2014/main" id="{00000000-0008-0000-0100-000014000000}"/>
            </a:ext>
          </a:extLst>
        </xdr:cNvPr>
        <xdr:cNvSpPr/>
      </xdr:nvSpPr>
      <xdr:spPr>
        <a:xfrm>
          <a:off x="5972174" y="17821276"/>
          <a:ext cx="1323975" cy="761999"/>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住宅費は大きな支出だから色々検討してみよう！</a:t>
          </a:r>
        </a:p>
      </xdr:txBody>
    </xdr:sp>
    <xdr:clientData/>
  </xdr:twoCellAnchor>
  <xdr:twoCellAnchor editAs="oneCell">
    <xdr:from>
      <xdr:col>17</xdr:col>
      <xdr:colOff>238125</xdr:colOff>
      <xdr:row>140</xdr:row>
      <xdr:rowOff>19050</xdr:rowOff>
    </xdr:from>
    <xdr:to>
      <xdr:col>18</xdr:col>
      <xdr:colOff>190500</xdr:colOff>
      <xdr:row>142</xdr:row>
      <xdr:rowOff>133350</xdr:rowOff>
    </xdr:to>
    <xdr:pic>
      <xdr:nvPicPr>
        <xdr:cNvPr id="660878" name="図 14">
          <a:extLst>
            <a:ext uri="{FF2B5EF4-FFF2-40B4-BE49-F238E27FC236}">
              <a16:creationId xmlns:a16="http://schemas.microsoft.com/office/drawing/2014/main" id="{00000000-0008-0000-0100-00008E150A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72350" y="20145375"/>
          <a:ext cx="371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142875</xdr:colOff>
      <xdr:row>144</xdr:row>
      <xdr:rowOff>66675</xdr:rowOff>
    </xdr:from>
    <xdr:to>
      <xdr:col>18</xdr:col>
      <xdr:colOff>304800</xdr:colOff>
      <xdr:row>146</xdr:row>
      <xdr:rowOff>142875</xdr:rowOff>
    </xdr:to>
    <xdr:pic>
      <xdr:nvPicPr>
        <xdr:cNvPr id="660879" name="図 16">
          <a:extLst>
            <a:ext uri="{FF2B5EF4-FFF2-40B4-BE49-F238E27FC236}">
              <a16:creationId xmlns:a16="http://schemas.microsoft.com/office/drawing/2014/main" id="{00000000-0008-0000-0100-00008F150A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77100" y="20916900"/>
          <a:ext cx="5810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9525</xdr:colOff>
      <xdr:row>193</xdr:row>
      <xdr:rowOff>66675</xdr:rowOff>
    </xdr:from>
    <xdr:to>
      <xdr:col>15</xdr:col>
      <xdr:colOff>66675</xdr:colOff>
      <xdr:row>195</xdr:row>
      <xdr:rowOff>171450</xdr:rowOff>
    </xdr:to>
    <xdr:pic>
      <xdr:nvPicPr>
        <xdr:cNvPr id="660880" name="図 18">
          <a:extLst>
            <a:ext uri="{FF2B5EF4-FFF2-40B4-BE49-F238E27FC236}">
              <a16:creationId xmlns:a16="http://schemas.microsoft.com/office/drawing/2014/main" id="{00000000-0008-0000-0100-000090150A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886450" y="2788920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85725</xdr:colOff>
      <xdr:row>192</xdr:row>
      <xdr:rowOff>57150</xdr:rowOff>
    </xdr:from>
    <xdr:to>
      <xdr:col>16</xdr:col>
      <xdr:colOff>142875</xdr:colOff>
      <xdr:row>194</xdr:row>
      <xdr:rowOff>171450</xdr:rowOff>
    </xdr:to>
    <xdr:pic>
      <xdr:nvPicPr>
        <xdr:cNvPr id="660881" name="図 20">
          <a:extLst>
            <a:ext uri="{FF2B5EF4-FFF2-40B4-BE49-F238E27FC236}">
              <a16:creationId xmlns:a16="http://schemas.microsoft.com/office/drawing/2014/main" id="{00000000-0008-0000-0100-000091150A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381750" y="27698700"/>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123825</xdr:colOff>
      <xdr:row>232</xdr:row>
      <xdr:rowOff>95250</xdr:rowOff>
    </xdr:from>
    <xdr:to>
      <xdr:col>15</xdr:col>
      <xdr:colOff>180975</xdr:colOff>
      <xdr:row>235</xdr:row>
      <xdr:rowOff>9525</xdr:rowOff>
    </xdr:to>
    <xdr:pic>
      <xdr:nvPicPr>
        <xdr:cNvPr id="660882" name="図 21">
          <a:extLst>
            <a:ext uri="{FF2B5EF4-FFF2-40B4-BE49-F238E27FC236}">
              <a16:creationId xmlns:a16="http://schemas.microsoft.com/office/drawing/2014/main" id="{00000000-0008-0000-0100-000092150A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00750" y="33327975"/>
          <a:ext cx="4762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342900</xdr:colOff>
      <xdr:row>227</xdr:row>
      <xdr:rowOff>66675</xdr:rowOff>
    </xdr:from>
    <xdr:to>
      <xdr:col>16</xdr:col>
      <xdr:colOff>400050</xdr:colOff>
      <xdr:row>230</xdr:row>
      <xdr:rowOff>9525</xdr:rowOff>
    </xdr:to>
    <xdr:pic>
      <xdr:nvPicPr>
        <xdr:cNvPr id="660883" name="図 22">
          <a:extLst>
            <a:ext uri="{FF2B5EF4-FFF2-40B4-BE49-F238E27FC236}">
              <a16:creationId xmlns:a16="http://schemas.microsoft.com/office/drawing/2014/main" id="{00000000-0008-0000-0100-000093150A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638925" y="32404050"/>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76200</xdr:colOff>
      <xdr:row>235</xdr:row>
      <xdr:rowOff>76200</xdr:rowOff>
    </xdr:from>
    <xdr:to>
      <xdr:col>17</xdr:col>
      <xdr:colOff>323850</xdr:colOff>
      <xdr:row>237</xdr:row>
      <xdr:rowOff>9525</xdr:rowOff>
    </xdr:to>
    <xdr:pic>
      <xdr:nvPicPr>
        <xdr:cNvPr id="660884" name="図 23">
          <a:extLst>
            <a:ext uri="{FF2B5EF4-FFF2-40B4-BE49-F238E27FC236}">
              <a16:creationId xmlns:a16="http://schemas.microsoft.com/office/drawing/2014/main" id="{00000000-0008-0000-0100-000094150A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791325" y="33832800"/>
          <a:ext cx="666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32385</xdr:colOff>
      <xdr:row>278</xdr:row>
      <xdr:rowOff>11430</xdr:rowOff>
    </xdr:from>
    <xdr:to>
      <xdr:col>21</xdr:col>
      <xdr:colOff>121925</xdr:colOff>
      <xdr:row>280</xdr:row>
      <xdr:rowOff>28616</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7991475" y="39262050"/>
          <a:ext cx="1000124" cy="371475"/>
        </a:xfrm>
        <a:prstGeom prst="wedgeRoundRectCallout">
          <a:avLst>
            <a:gd name="adj1" fmla="val -62180"/>
            <a:gd name="adj2" fmla="val 43671"/>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900">
              <a:latin typeface="HG丸ｺﾞｼｯｸM-PRO" panose="020F0600000000000000" pitchFamily="50" charset="-128"/>
              <a:ea typeface="HG丸ｺﾞｼｯｸM-PRO" panose="020F0600000000000000" pitchFamily="50" charset="-128"/>
            </a:rPr>
            <a:t>おつかれー！</a:t>
          </a:r>
        </a:p>
      </xdr:txBody>
    </xdr:sp>
    <xdr:clientData/>
  </xdr:twoCellAnchor>
  <xdr:twoCellAnchor>
    <xdr:from>
      <xdr:col>19</xdr:col>
      <xdr:colOff>169545</xdr:colOff>
      <xdr:row>105</xdr:row>
      <xdr:rowOff>108586</xdr:rowOff>
    </xdr:from>
    <xdr:to>
      <xdr:col>22</xdr:col>
      <xdr:colOff>121920</xdr:colOff>
      <xdr:row>108</xdr:row>
      <xdr:rowOff>88069</xdr:rowOff>
    </xdr:to>
    <xdr:sp macro="" textlink="">
      <xdr:nvSpPr>
        <xdr:cNvPr id="27" name="吹き出し: 角を丸めた四角形 17">
          <a:hlinkClick xmlns:r="http://schemas.openxmlformats.org/officeDocument/2006/relationships" r:id="rId15"/>
          <a:extLst>
            <a:ext uri="{FF2B5EF4-FFF2-40B4-BE49-F238E27FC236}">
              <a16:creationId xmlns:a16="http://schemas.microsoft.com/office/drawing/2014/main" id="{00000000-0008-0000-0100-00001B000000}"/>
            </a:ext>
          </a:extLst>
        </xdr:cNvPr>
        <xdr:cNvSpPr/>
      </xdr:nvSpPr>
      <xdr:spPr>
        <a:xfrm>
          <a:off x="8124825" y="15592426"/>
          <a:ext cx="1295400" cy="514349"/>
        </a:xfrm>
        <a:prstGeom prst="wedgeRoundRectCallout">
          <a:avLst>
            <a:gd name="adj1" fmla="val -53145"/>
            <a:gd name="adj2" fmla="val 71495"/>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lnSpc>
              <a:spcPts val="1000"/>
            </a:lnSpc>
          </a:pPr>
          <a:r>
            <a:rPr kumimoji="1" lang="ja-JP" altLang="en-US" sz="900" u="sng">
              <a:solidFill>
                <a:schemeClr val="tx2"/>
              </a:solidFill>
              <a:latin typeface="HG丸ｺﾞｼｯｸM-PRO" panose="020F0600000000000000" pitchFamily="50" charset="-128"/>
              <a:ea typeface="HG丸ｺﾞｼｯｸM-PRO" panose="020F0600000000000000" pitchFamily="50" charset="-128"/>
            </a:rPr>
            <a:t>年間収支のシートも参考にしてね！</a:t>
          </a:r>
        </a:p>
      </xdr:txBody>
    </xdr:sp>
    <xdr:clientData/>
  </xdr:twoCellAnchor>
  <xdr:twoCellAnchor editAs="oneCell">
    <xdr:from>
      <xdr:col>17</xdr:col>
      <xdr:colOff>352425</xdr:colOff>
      <xdr:row>254</xdr:row>
      <xdr:rowOff>104775</xdr:rowOff>
    </xdr:from>
    <xdr:to>
      <xdr:col>18</xdr:col>
      <xdr:colOff>342900</xdr:colOff>
      <xdr:row>257</xdr:row>
      <xdr:rowOff>38100</xdr:rowOff>
    </xdr:to>
    <xdr:pic>
      <xdr:nvPicPr>
        <xdr:cNvPr id="660887" name="図 11">
          <a:extLst>
            <a:ext uri="{FF2B5EF4-FFF2-40B4-BE49-F238E27FC236}">
              <a16:creationId xmlns:a16="http://schemas.microsoft.com/office/drawing/2014/main" id="{00000000-0008-0000-0100-000097150A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86650" y="35804475"/>
          <a:ext cx="409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272415</xdr:colOff>
      <xdr:row>253</xdr:row>
      <xdr:rowOff>125729</xdr:rowOff>
    </xdr:from>
    <xdr:to>
      <xdr:col>22</xdr:col>
      <xdr:colOff>352452</xdr:colOff>
      <xdr:row>257</xdr:row>
      <xdr:rowOff>9602</xdr:rowOff>
    </xdr:to>
    <xdr:sp macro="" textlink="">
      <xdr:nvSpPr>
        <xdr:cNvPr id="30" name="吹き出し: 角を丸めた四角形 29">
          <a:hlinkClick xmlns:r="http://schemas.openxmlformats.org/officeDocument/2006/relationships" r:id="rId16"/>
          <a:extLst>
            <a:ext uri="{FF2B5EF4-FFF2-40B4-BE49-F238E27FC236}">
              <a16:creationId xmlns:a16="http://schemas.microsoft.com/office/drawing/2014/main" id="{00000000-0008-0000-0100-00001E000000}"/>
            </a:ext>
          </a:extLst>
        </xdr:cNvPr>
        <xdr:cNvSpPr/>
      </xdr:nvSpPr>
      <xdr:spPr>
        <a:xfrm>
          <a:off x="8239125" y="34918649"/>
          <a:ext cx="1409700" cy="590551"/>
        </a:xfrm>
        <a:prstGeom prst="wedgeRoundRectCallout">
          <a:avLst>
            <a:gd name="adj1" fmla="val -66817"/>
            <a:gd name="adj2" fmla="val 3873"/>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u="sng">
              <a:solidFill>
                <a:schemeClr val="tx2">
                  <a:lumMod val="75000"/>
                </a:schemeClr>
              </a:solidFill>
              <a:latin typeface="HG丸ｺﾞｼｯｸM-PRO" panose="020F0600000000000000" pitchFamily="50" charset="-128"/>
              <a:ea typeface="HG丸ｺﾞｼｯｸM-PRO" panose="020F0600000000000000" pitchFamily="50" charset="-128"/>
            </a:rPr>
            <a:t>投資シミュレーションも参考にしてね。</a:t>
          </a:r>
        </a:p>
      </xdr:txBody>
    </xdr:sp>
    <xdr:clientData/>
  </xdr:twoCellAnchor>
  <xdr:twoCellAnchor>
    <xdr:from>
      <xdr:col>14</xdr:col>
      <xdr:colOff>253926</xdr:colOff>
      <xdr:row>138</xdr:row>
      <xdr:rowOff>11205</xdr:rowOff>
    </xdr:from>
    <xdr:to>
      <xdr:col>17</xdr:col>
      <xdr:colOff>70937</xdr:colOff>
      <xdr:row>142</xdr:row>
      <xdr:rowOff>44823</xdr:rowOff>
    </xdr:to>
    <xdr:sp macro="" textlink="">
      <xdr:nvSpPr>
        <xdr:cNvPr id="31" name="吹き出し: 角を丸めた四角形 19">
          <a:extLst>
            <a:ext uri="{FF2B5EF4-FFF2-40B4-BE49-F238E27FC236}">
              <a16:creationId xmlns:a16="http://schemas.microsoft.com/office/drawing/2014/main" id="{00000000-0008-0000-0100-00001F000000}"/>
            </a:ext>
          </a:extLst>
        </xdr:cNvPr>
        <xdr:cNvSpPr/>
      </xdr:nvSpPr>
      <xdr:spPr>
        <a:xfrm>
          <a:off x="6073589" y="19520646"/>
          <a:ext cx="1053353" cy="750795"/>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000"/>
            </a:lnSpc>
          </a:pPr>
          <a:r>
            <a:rPr kumimoji="1" lang="ja-JP" altLang="en-US" sz="900">
              <a:latin typeface="HG丸ｺﾞｼｯｸM-PRO" panose="020F0600000000000000" pitchFamily="50" charset="-128"/>
              <a:ea typeface="HG丸ｺﾞｼｯｸM-PRO" panose="020F0600000000000000" pitchFamily="50" charset="-128"/>
            </a:rPr>
            <a:t>水色のセルは自由に入力もできるよ！</a:t>
          </a:r>
        </a:p>
      </xdr:txBody>
    </xdr:sp>
    <xdr:clientData/>
  </xdr:twoCellAnchor>
  <xdr:twoCellAnchor editAs="oneCell">
    <xdr:from>
      <xdr:col>19</xdr:col>
      <xdr:colOff>19050</xdr:colOff>
      <xdr:row>0</xdr:row>
      <xdr:rowOff>28575</xdr:rowOff>
    </xdr:from>
    <xdr:to>
      <xdr:col>23</xdr:col>
      <xdr:colOff>239042</xdr:colOff>
      <xdr:row>6</xdr:row>
      <xdr:rowOff>28575</xdr:rowOff>
    </xdr:to>
    <xdr:pic>
      <xdr:nvPicPr>
        <xdr:cNvPr id="2" name="図 1">
          <a:hlinkClick xmlns:r="http://schemas.openxmlformats.org/officeDocument/2006/relationships" r:id="rId17"/>
          <a:extLst>
            <a:ext uri="{FF2B5EF4-FFF2-40B4-BE49-F238E27FC236}">
              <a16:creationId xmlns:a16="http://schemas.microsoft.com/office/drawing/2014/main" id="{4FD9145F-6E0F-4427-9A78-8EA67FC19717}"/>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7981950" y="28575"/>
          <a:ext cx="1972592"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76199</xdr:colOff>
      <xdr:row>35</xdr:row>
      <xdr:rowOff>0</xdr:rowOff>
    </xdr:from>
    <xdr:to>
      <xdr:col>21</xdr:col>
      <xdr:colOff>352424</xdr:colOff>
      <xdr:row>49</xdr:row>
      <xdr:rowOff>9525</xdr:rowOff>
    </xdr:to>
    <xdr:graphicFrame macro="">
      <xdr:nvGraphicFramePr>
        <xdr:cNvPr id="501140" name="グラフ 3">
          <a:extLst>
            <a:ext uri="{FF2B5EF4-FFF2-40B4-BE49-F238E27FC236}">
              <a16:creationId xmlns:a16="http://schemas.microsoft.com/office/drawing/2014/main" id="{00000000-0008-0000-0000-000094A5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161925</xdr:colOff>
      <xdr:row>50</xdr:row>
      <xdr:rowOff>104775</xdr:rowOff>
    </xdr:from>
    <xdr:to>
      <xdr:col>8</xdr:col>
      <xdr:colOff>209550</xdr:colOff>
      <xdr:row>54</xdr:row>
      <xdr:rowOff>9525</xdr:rowOff>
    </xdr:to>
    <xdr:pic>
      <xdr:nvPicPr>
        <xdr:cNvPr id="501141" name="図 3">
          <a:extLst>
            <a:ext uri="{FF2B5EF4-FFF2-40B4-BE49-F238E27FC236}">
              <a16:creationId xmlns:a16="http://schemas.microsoft.com/office/drawing/2014/main" id="{00000000-0008-0000-0000-000095A507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9025" y="6924675"/>
          <a:ext cx="4762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285750</xdr:colOff>
      <xdr:row>50</xdr:row>
      <xdr:rowOff>47625</xdr:rowOff>
    </xdr:from>
    <xdr:to>
      <xdr:col>14</xdr:col>
      <xdr:colOff>295275</xdr:colOff>
      <xdr:row>53</xdr:row>
      <xdr:rowOff>123825</xdr:rowOff>
    </xdr:to>
    <xdr:pic>
      <xdr:nvPicPr>
        <xdr:cNvPr id="501142" name="図 4">
          <a:extLst>
            <a:ext uri="{FF2B5EF4-FFF2-40B4-BE49-F238E27FC236}">
              <a16:creationId xmlns:a16="http://schemas.microsoft.com/office/drawing/2014/main" id="{00000000-0008-0000-0000-000096A507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6867525"/>
          <a:ext cx="438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28575</xdr:colOff>
      <xdr:row>50</xdr:row>
      <xdr:rowOff>57150</xdr:rowOff>
    </xdr:from>
    <xdr:to>
      <xdr:col>21</xdr:col>
      <xdr:colOff>76200</xdr:colOff>
      <xdr:row>53</xdr:row>
      <xdr:rowOff>123825</xdr:rowOff>
    </xdr:to>
    <xdr:pic>
      <xdr:nvPicPr>
        <xdr:cNvPr id="501143" name="図 5">
          <a:extLst>
            <a:ext uri="{FF2B5EF4-FFF2-40B4-BE49-F238E27FC236}">
              <a16:creationId xmlns:a16="http://schemas.microsoft.com/office/drawing/2014/main" id="{00000000-0008-0000-0000-000097A507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067800" y="687705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118110</xdr:colOff>
      <xdr:row>50</xdr:row>
      <xdr:rowOff>2568</xdr:rowOff>
    </xdr:from>
    <xdr:to>
      <xdr:col>6</xdr:col>
      <xdr:colOff>242134</xdr:colOff>
      <xdr:row>54</xdr:row>
      <xdr:rowOff>114300</xdr:rowOff>
    </xdr:to>
    <xdr:sp macro="" textlink="">
      <xdr:nvSpPr>
        <xdr:cNvPr id="7" name="吹き出し: 角を丸めた四角形 6">
          <a:extLst>
            <a:ext uri="{FF2B5EF4-FFF2-40B4-BE49-F238E27FC236}">
              <a16:creationId xmlns:a16="http://schemas.microsoft.com/office/drawing/2014/main" id="{00000000-0008-0000-0000-000007000000}"/>
            </a:ext>
          </a:extLst>
        </xdr:cNvPr>
        <xdr:cNvSpPr/>
      </xdr:nvSpPr>
      <xdr:spPr>
        <a:xfrm>
          <a:off x="1870710" y="6822468"/>
          <a:ext cx="1409899" cy="645132"/>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000"/>
            </a:lnSpc>
          </a:pPr>
          <a:r>
            <a:rPr kumimoji="1" lang="ja-JP" altLang="en-US" sz="900">
              <a:latin typeface="HG丸ｺﾞｼｯｸM-PRO" panose="020F0600000000000000" pitchFamily="50" charset="-128"/>
              <a:ea typeface="HG丸ｺﾞｼｯｸM-PRO" panose="020F0600000000000000" pitchFamily="50" charset="-128"/>
            </a:rPr>
            <a:t>どの時点でも普通預金等がマイナスにならないようにしよう！</a:t>
          </a:r>
        </a:p>
      </xdr:txBody>
    </xdr:sp>
    <xdr:clientData/>
  </xdr:twoCellAnchor>
  <xdr:twoCellAnchor>
    <xdr:from>
      <xdr:col>9</xdr:col>
      <xdr:colOff>259908</xdr:colOff>
      <xdr:row>50</xdr:row>
      <xdr:rowOff>7702</xdr:rowOff>
    </xdr:from>
    <xdr:to>
      <xdr:col>12</xdr:col>
      <xdr:colOff>391418</xdr:colOff>
      <xdr:row>54</xdr:row>
      <xdr:rowOff>114299</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4584258" y="6827602"/>
          <a:ext cx="1417385" cy="639997"/>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en-US" altLang="ja-JP" sz="900">
              <a:latin typeface="HG丸ｺﾞｼｯｸM-PRO" panose="020F0600000000000000" pitchFamily="50" charset="-128"/>
              <a:ea typeface="HG丸ｺﾞｼｯｸM-PRO" panose="020F0600000000000000" pitchFamily="50" charset="-128"/>
            </a:rPr>
            <a:t>60</a:t>
          </a:r>
          <a:r>
            <a:rPr kumimoji="1" lang="ja-JP" altLang="en-US" sz="900">
              <a:latin typeface="HG丸ｺﾞｼｯｸM-PRO" panose="020F0600000000000000" pitchFamily="50" charset="-128"/>
              <a:ea typeface="HG丸ｺﾞｼｯｸM-PRO" panose="020F0600000000000000" pitchFamily="50" charset="-128"/>
            </a:rPr>
            <a:t>代で</a:t>
          </a:r>
          <a:r>
            <a:rPr kumimoji="1" lang="en-US" altLang="ja-JP" sz="900">
              <a:latin typeface="HG丸ｺﾞｼｯｸM-PRO" panose="020F0600000000000000" pitchFamily="50" charset="-128"/>
              <a:ea typeface="HG丸ｺﾞｼｯｸM-PRO" panose="020F0600000000000000" pitchFamily="50" charset="-128"/>
            </a:rPr>
            <a:t>3000</a:t>
          </a:r>
          <a:r>
            <a:rPr kumimoji="1" lang="ja-JP" altLang="en-US" sz="900">
              <a:latin typeface="HG丸ｺﾞｼｯｸM-PRO" panose="020F0600000000000000" pitchFamily="50" charset="-128"/>
              <a:ea typeface="HG丸ｺﾞｼｯｸM-PRO" panose="020F0600000000000000" pitchFamily="50" charset="-128"/>
            </a:rPr>
            <a:t>万円以上貯金があるのが理想です</a:t>
          </a:r>
        </a:p>
      </xdr:txBody>
    </xdr:sp>
    <xdr:clientData/>
  </xdr:twoCellAnchor>
  <xdr:twoCellAnchor>
    <xdr:from>
      <xdr:col>15</xdr:col>
      <xdr:colOff>314325</xdr:colOff>
      <xdr:row>49</xdr:row>
      <xdr:rowOff>120015</xdr:rowOff>
    </xdr:from>
    <xdr:to>
      <xdr:col>19</xdr:col>
      <xdr:colOff>128758</xdr:colOff>
      <xdr:row>54</xdr:row>
      <xdr:rowOff>123825</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7210425" y="6806565"/>
          <a:ext cx="1528933" cy="670560"/>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en-US" altLang="ja-JP" sz="900">
              <a:latin typeface="HG丸ｺﾞｼｯｸM-PRO" panose="020F0600000000000000" pitchFamily="50" charset="-128"/>
              <a:ea typeface="HG丸ｺﾞｼｯｸM-PRO" panose="020F0600000000000000" pitchFamily="50" charset="-128"/>
            </a:rPr>
            <a:t>90</a:t>
          </a:r>
          <a:r>
            <a:rPr kumimoji="1" lang="ja-JP" altLang="en-US" sz="900">
              <a:latin typeface="HG丸ｺﾞｼｯｸM-PRO" panose="020F0600000000000000" pitchFamily="50" charset="-128"/>
              <a:ea typeface="HG丸ｺﾞｼｯｸM-PRO" panose="020F0600000000000000" pitchFamily="50" charset="-128"/>
            </a:rPr>
            <a:t>歳時点で少なくとも</a:t>
          </a:r>
          <a:r>
            <a:rPr kumimoji="1" lang="en-US" altLang="ja-JP" sz="900">
              <a:latin typeface="HG丸ｺﾞｼｯｸM-PRO" panose="020F0600000000000000" pitchFamily="50" charset="-128"/>
              <a:ea typeface="HG丸ｺﾞｼｯｸM-PRO" panose="020F0600000000000000" pitchFamily="50" charset="-128"/>
            </a:rPr>
            <a:t>1000</a:t>
          </a:r>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2000</a:t>
          </a:r>
          <a:r>
            <a:rPr kumimoji="1" lang="ja-JP" altLang="en-US" sz="900">
              <a:latin typeface="HG丸ｺﾞｼｯｸM-PRO" panose="020F0600000000000000" pitchFamily="50" charset="-128"/>
              <a:ea typeface="HG丸ｺﾞｼｯｸM-PRO" panose="020F0600000000000000" pitchFamily="50" charset="-128"/>
            </a:rPr>
            <a:t>万円以上残るようにしよう！</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590550</xdr:colOff>
      <xdr:row>0</xdr:row>
      <xdr:rowOff>0</xdr:rowOff>
    </xdr:from>
    <xdr:to>
      <xdr:col>15</xdr:col>
      <xdr:colOff>381000</xdr:colOff>
      <xdr:row>1</xdr:row>
      <xdr:rowOff>28575</xdr:rowOff>
    </xdr:to>
    <xdr:pic>
      <xdr:nvPicPr>
        <xdr:cNvPr id="45640" name="図 4">
          <a:extLst>
            <a:ext uri="{FF2B5EF4-FFF2-40B4-BE49-F238E27FC236}">
              <a16:creationId xmlns:a16="http://schemas.microsoft.com/office/drawing/2014/main" id="{00000000-0008-0000-0200-000048B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4525" y="0"/>
          <a:ext cx="476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49530</xdr:colOff>
      <xdr:row>0</xdr:row>
      <xdr:rowOff>0</xdr:rowOff>
    </xdr:from>
    <xdr:to>
      <xdr:col>14</xdr:col>
      <xdr:colOff>456003</xdr:colOff>
      <xdr:row>1</xdr:row>
      <xdr:rowOff>6234</xdr:rowOff>
    </xdr:to>
    <xdr:sp macro="" textlink="">
      <xdr:nvSpPr>
        <xdr:cNvPr id="6" name="吹き出し: 角を丸めた四角形 10">
          <a:extLst>
            <a:ext uri="{FF2B5EF4-FFF2-40B4-BE49-F238E27FC236}">
              <a16:creationId xmlns:a16="http://schemas.microsoft.com/office/drawing/2014/main" id="{00000000-0008-0000-0200-000006000000}"/>
            </a:ext>
          </a:extLst>
        </xdr:cNvPr>
        <xdr:cNvSpPr/>
      </xdr:nvSpPr>
      <xdr:spPr>
        <a:xfrm>
          <a:off x="6943725" y="0"/>
          <a:ext cx="2452008" cy="425334"/>
        </a:xfrm>
        <a:prstGeom prst="wedgeRoundRectCallout">
          <a:avLst>
            <a:gd name="adj1" fmla="val 54387"/>
            <a:gd name="adj2" fmla="val 6723"/>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tIns="36000" bIns="36000" rtlCol="0" anchor="t"/>
        <a:lstStyle/>
        <a:p>
          <a:pPr algn="l">
            <a:lnSpc>
              <a:spcPts val="800"/>
            </a:lnSpc>
          </a:pPr>
          <a:r>
            <a:rPr kumimoji="1" lang="ja-JP" altLang="en-US" sz="800">
              <a:latin typeface="HG丸ｺﾞｼｯｸM-PRO" panose="020F0600000000000000" pitchFamily="50" charset="-128"/>
              <a:ea typeface="HG丸ｺﾞｼｯｸM-PRO" panose="020F0600000000000000" pitchFamily="50" charset="-128"/>
            </a:rPr>
            <a:t>年間収支を把握すれば</a:t>
          </a:r>
          <a:r>
            <a:rPr kumimoji="1" lang="en-US" altLang="ja-JP" sz="800">
              <a:latin typeface="HG丸ｺﾞｼｯｸM-PRO" panose="020F0600000000000000" pitchFamily="50" charset="-128"/>
              <a:ea typeface="HG丸ｺﾞｼｯｸM-PRO" panose="020F0600000000000000" pitchFamily="50" charset="-128"/>
            </a:rPr>
            <a:t>CF</a:t>
          </a:r>
          <a:r>
            <a:rPr kumimoji="1" lang="ja-JP" altLang="en-US" sz="800">
              <a:latin typeface="HG丸ｺﾞｼｯｸM-PRO" panose="020F0600000000000000" pitchFamily="50" charset="-128"/>
              <a:ea typeface="HG丸ｺﾞｼｯｸM-PRO" panose="020F0600000000000000" pitchFamily="50" charset="-128"/>
            </a:rPr>
            <a:t>表（ライフプラン表）の精度アップにつながるのよ！</a:t>
          </a:r>
        </a:p>
      </xdr:txBody>
    </xdr:sp>
    <xdr:clientData/>
  </xdr:twoCellAnchor>
  <xdr:twoCellAnchor>
    <xdr:from>
      <xdr:col>10</xdr:col>
      <xdr:colOff>211455</xdr:colOff>
      <xdr:row>2</xdr:row>
      <xdr:rowOff>11430</xdr:rowOff>
    </xdr:from>
    <xdr:to>
      <xdr:col>15</xdr:col>
      <xdr:colOff>634305</xdr:colOff>
      <xdr:row>29</xdr:row>
      <xdr:rowOff>125730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419850" y="609600"/>
          <a:ext cx="3848100" cy="3971925"/>
        </a:xfrm>
        <a:prstGeom prst="rect">
          <a:avLst/>
        </a:prstGeom>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～使い方～</a:t>
          </a:r>
          <a:endParaRPr kumimoji="1" lang="en-US" altLang="ja-JP" sz="1100"/>
        </a:p>
        <a:p>
          <a:pPr algn="l"/>
          <a:endParaRPr kumimoji="1" lang="en-US" altLang="ja-JP" sz="1100"/>
        </a:p>
        <a:p>
          <a:pPr algn="l"/>
          <a:r>
            <a:rPr kumimoji="1" lang="ja-JP" altLang="en-US" sz="1100"/>
            <a:t>１．まず、「１．支出項目」を自由に設定します。</a:t>
          </a:r>
          <a:endParaRPr kumimoji="1" lang="en-US" altLang="ja-JP" sz="1100"/>
        </a:p>
        <a:p>
          <a:pPr algn="l"/>
          <a:endParaRPr kumimoji="1" lang="en-US" altLang="ja-JP" sz="1100"/>
        </a:p>
        <a:p>
          <a:pPr algn="l"/>
          <a:r>
            <a:rPr kumimoji="1" lang="ja-JP" altLang="en-US" sz="1100"/>
            <a:t>２．支出項目の左の１～５までの数字は「３．区分」ごとに１基本生活費、２住宅費、３教育費、４保険、５車関連として設定します。</a:t>
          </a:r>
          <a:endParaRPr kumimoji="1" lang="en-US" altLang="ja-JP" sz="1100"/>
        </a:p>
        <a:p>
          <a:pPr algn="l"/>
          <a:endParaRPr kumimoji="1" lang="en-US" altLang="ja-JP" sz="1100"/>
        </a:p>
        <a:p>
          <a:pPr algn="l"/>
          <a:r>
            <a:rPr kumimoji="1" lang="ja-JP" altLang="en-US" sz="1100"/>
            <a:t>３．「２．決済手段」を入力します。「１．支出項目」欄の（決済手段）はプルダウンで選びます。</a:t>
          </a:r>
          <a:endParaRPr kumimoji="1" lang="en-US" altLang="ja-JP" sz="1100"/>
        </a:p>
        <a:p>
          <a:pPr algn="l"/>
          <a:endParaRPr kumimoji="1" lang="en-US" altLang="ja-JP" sz="1100"/>
        </a:p>
        <a:p>
          <a:pPr algn="l"/>
          <a:r>
            <a:rPr kumimoji="1" lang="ja-JP" altLang="en-US" sz="1100"/>
            <a:t>４．想定される年間の支出金額を１～１２月まで入力します。（２．決済手段、３．区分に自動反映します）</a:t>
          </a:r>
          <a:endParaRPr kumimoji="1" lang="en-US" altLang="ja-JP" sz="1100"/>
        </a:p>
        <a:p>
          <a:pPr algn="l"/>
          <a:endParaRPr kumimoji="1" lang="en-US" altLang="ja-JP" sz="1100"/>
        </a:p>
        <a:p>
          <a:pPr algn="l"/>
          <a:r>
            <a:rPr kumimoji="1" lang="ja-JP" altLang="en-US" sz="1100"/>
            <a:t>５．予定の収入金額を入力します。</a:t>
          </a:r>
          <a:endParaRPr kumimoji="1" lang="en-US" altLang="ja-JP" sz="1100"/>
        </a:p>
        <a:p>
          <a:pPr algn="l"/>
          <a:endParaRPr kumimoji="1" lang="en-US" altLang="ja-JP" sz="1100"/>
        </a:p>
        <a:p>
          <a:pPr algn="l"/>
          <a:r>
            <a:rPr kumimoji="1" lang="ja-JP" altLang="en-US" sz="1100"/>
            <a:t>６．予想される年間収支が分かります。</a:t>
          </a:r>
          <a:endParaRPr kumimoji="1" lang="en-US" altLang="ja-JP" sz="1100"/>
        </a:p>
        <a:p>
          <a:pPr algn="l"/>
          <a:endParaRPr kumimoji="1" lang="en-US" altLang="ja-JP" sz="1100"/>
        </a:p>
        <a:p>
          <a:pPr algn="l">
            <a:lnSpc>
              <a:spcPts val="1300"/>
            </a:lnSpc>
          </a:pPr>
          <a:r>
            <a:rPr kumimoji="1" lang="ja-JP" altLang="en-US" sz="1100"/>
            <a:t>７．毎月、実態に沿って数字をメンテナンスします。これで高度かつ最もシンプルな家計簿（年間収支）が見える化されます。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48</xdr:row>
      <xdr:rowOff>123825</xdr:rowOff>
    </xdr:from>
    <xdr:to>
      <xdr:col>8</xdr:col>
      <xdr:colOff>657225</xdr:colOff>
      <xdr:row>76</xdr:row>
      <xdr:rowOff>114300</xdr:rowOff>
    </xdr:to>
    <xdr:graphicFrame macro="">
      <xdr:nvGraphicFramePr>
        <xdr:cNvPr id="584786" name="グラフ 3">
          <a:extLst>
            <a:ext uri="{FF2B5EF4-FFF2-40B4-BE49-F238E27FC236}">
              <a16:creationId xmlns:a16="http://schemas.microsoft.com/office/drawing/2014/main" id="{00000000-0008-0000-0500-000052EC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219075</xdr:colOff>
      <xdr:row>48</xdr:row>
      <xdr:rowOff>114300</xdr:rowOff>
    </xdr:from>
    <xdr:to>
      <xdr:col>17</xdr:col>
      <xdr:colOff>628650</xdr:colOff>
      <xdr:row>76</xdr:row>
      <xdr:rowOff>104775</xdr:rowOff>
    </xdr:to>
    <xdr:graphicFrame macro="">
      <xdr:nvGraphicFramePr>
        <xdr:cNvPr id="584787" name="グラフ 2">
          <a:extLst>
            <a:ext uri="{FF2B5EF4-FFF2-40B4-BE49-F238E27FC236}">
              <a16:creationId xmlns:a16="http://schemas.microsoft.com/office/drawing/2014/main" id="{00000000-0008-0000-0500-000053EC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3:R30" headerRowCount="0" totalsRowShown="0" headerRowDxfId="37" dataDxfId="35" headerRowBorderDxfId="36" tableBorderDxfId="34" dataCellStyle="桁区切り">
  <tableColumns count="17">
    <tableColumn id="1" xr3:uid="{00000000-0010-0000-0000-000001000000}" name="区分" headerRowDxfId="33" dataDxfId="32"/>
    <tableColumn id="2" xr3:uid="{00000000-0010-0000-0000-000002000000}" name="費目" headerRowDxfId="31" dataDxfId="30"/>
    <tableColumn id="3" xr3:uid="{00000000-0010-0000-0000-000003000000}" name="決済手段" headerRowDxfId="29" dataDxfId="28"/>
    <tableColumn id="4" xr3:uid="{00000000-0010-0000-0000-000004000000}" name="支払日等" headerRowDxfId="27" dataDxfId="26"/>
    <tableColumn id="5" xr3:uid="{00000000-0010-0000-0000-000005000000}" name="1月" headerRowDxfId="25" dataDxfId="24" dataCellStyle="桁区切り"/>
    <tableColumn id="6" xr3:uid="{00000000-0010-0000-0000-000006000000}" name="2月" headerRowDxfId="23" dataDxfId="22" dataCellStyle="桁区切り"/>
    <tableColumn id="7" xr3:uid="{00000000-0010-0000-0000-000007000000}" name="3月" headerRowDxfId="21" dataDxfId="20" dataCellStyle="桁区切り"/>
    <tableColumn id="8" xr3:uid="{00000000-0010-0000-0000-000008000000}" name="4月" headerRowDxfId="19" dataDxfId="18" dataCellStyle="桁区切り"/>
    <tableColumn id="9" xr3:uid="{00000000-0010-0000-0000-000009000000}" name="5月" headerRowDxfId="17" dataDxfId="16" dataCellStyle="桁区切り"/>
    <tableColumn id="10" xr3:uid="{00000000-0010-0000-0000-00000A000000}" name="6月" headerRowDxfId="15" dataDxfId="14" dataCellStyle="桁区切り"/>
    <tableColumn id="11" xr3:uid="{00000000-0010-0000-0000-00000B000000}" name="7月" headerRowDxfId="13" dataDxfId="12" dataCellStyle="桁区切り"/>
    <tableColumn id="12" xr3:uid="{00000000-0010-0000-0000-00000C000000}" name="8月" headerRowDxfId="11" dataDxfId="10" dataCellStyle="桁区切り"/>
    <tableColumn id="13" xr3:uid="{00000000-0010-0000-0000-00000D000000}" name="9月" headerRowDxfId="9" dataDxfId="8" dataCellStyle="桁区切り"/>
    <tableColumn id="14" xr3:uid="{00000000-0010-0000-0000-00000E000000}" name="10月" headerRowDxfId="7" dataDxfId="6" dataCellStyle="桁区切り"/>
    <tableColumn id="15" xr3:uid="{00000000-0010-0000-0000-00000F000000}" name="11月" headerRowDxfId="5" dataDxfId="4" dataCellStyle="桁区切り"/>
    <tableColumn id="16" xr3:uid="{00000000-0010-0000-0000-000010000000}" name="12月" headerRowDxfId="3" dataDxfId="2" dataCellStyle="桁区切り"/>
    <tableColumn id="17" xr3:uid="{00000000-0010-0000-0000-000011000000}" name="合計" headerRowDxfId="1" dataDxfId="0" dataCellStyle="桁区切り">
      <calculatedColumnFormula>SUM(F3:Q3)</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excelcf.net/lphome/" TargetMode="External"/><Relationship Id="rId21" Type="http://schemas.openxmlformats.org/officeDocument/2006/relationships/hyperlink" Target="https://www.excelcf.net/literacy/" TargetMode="External"/><Relationship Id="rId42" Type="http://schemas.openxmlformats.org/officeDocument/2006/relationships/hyperlink" Target="https://www.excelcf.net/rate/" TargetMode="External"/><Relationship Id="rId47" Type="http://schemas.openxmlformats.org/officeDocument/2006/relationships/hyperlink" Target="https://www.excelcf.net/lifeins/" TargetMode="External"/><Relationship Id="rId63" Type="http://schemas.openxmlformats.org/officeDocument/2006/relationships/hyperlink" Target="https://www.excelcf.net/ideco/" TargetMode="External"/><Relationship Id="rId68" Type="http://schemas.openxmlformats.org/officeDocument/2006/relationships/hyperlink" Target="https://www.excelcf.net/torikuzushi/" TargetMode="External"/><Relationship Id="rId84" Type="http://schemas.openxmlformats.org/officeDocument/2006/relationships/hyperlink" Target="https://www.excelcf.net/selectfund9/" TargetMode="External"/><Relationship Id="rId16" Type="http://schemas.openxmlformats.org/officeDocument/2006/relationships/hyperlink" Target="https://www.excelcf.net/musyouka/" TargetMode="External"/><Relationship Id="rId11" Type="http://schemas.openxmlformats.org/officeDocument/2006/relationships/hyperlink" Target="https://www.excelcf.net/lossofpension/" TargetMode="External"/><Relationship Id="rId32" Type="http://schemas.openxmlformats.org/officeDocument/2006/relationships/hyperlink" Target="https://www.excelcf.net/kuriagehensai/" TargetMode="External"/><Relationship Id="rId37" Type="http://schemas.openxmlformats.org/officeDocument/2006/relationships/hyperlink" Target="https://www.excelcf.net/kurihen-2/" TargetMode="External"/><Relationship Id="rId53" Type="http://schemas.openxmlformats.org/officeDocument/2006/relationships/hyperlink" Target="https://www.excelcf.net/cantwork/" TargetMode="External"/><Relationship Id="rId58" Type="http://schemas.openxmlformats.org/officeDocument/2006/relationships/hyperlink" Target="https://www.excelcf.net/housingloan-ins/" TargetMode="External"/><Relationship Id="rId74" Type="http://schemas.openxmlformats.org/officeDocument/2006/relationships/hyperlink" Target="https://www.excelcf.net/toushinvsdc/" TargetMode="External"/><Relationship Id="rId79" Type="http://schemas.openxmlformats.org/officeDocument/2006/relationships/hyperlink" Target="https://www.excelcf.net/fundselectje/" TargetMode="External"/><Relationship Id="rId5" Type="http://schemas.openxmlformats.org/officeDocument/2006/relationships/hyperlink" Target="https://www.excelcf.net/startyear/" TargetMode="External"/><Relationship Id="rId19" Type="http://schemas.openxmlformats.org/officeDocument/2006/relationships/hyperlink" Target="https://www.excelcf.net/richvspoor/" TargetMode="External"/><Relationship Id="rId14" Type="http://schemas.openxmlformats.org/officeDocument/2006/relationships/hyperlink" Target="https://www.excelcf.net/balance/" TargetMode="External"/><Relationship Id="rId22" Type="http://schemas.openxmlformats.org/officeDocument/2006/relationships/hyperlink" Target="https://www.excelcf.net/usefull/" TargetMode="External"/><Relationship Id="rId27" Type="http://schemas.openxmlformats.org/officeDocument/2006/relationships/hyperlink" Target="https://www.excelcf.net/myhomeloan-2/" TargetMode="External"/><Relationship Id="rId30" Type="http://schemas.openxmlformats.org/officeDocument/2006/relationships/hyperlink" Target="https://www.excelcf.net/40s/" TargetMode="External"/><Relationship Id="rId35" Type="http://schemas.openxmlformats.org/officeDocument/2006/relationships/hyperlink" Target="https://www.excelcf.net/hiritsu/" TargetMode="External"/><Relationship Id="rId43" Type="http://schemas.openxmlformats.org/officeDocument/2006/relationships/hyperlink" Target="https://www.excelcf.net/loancost/" TargetMode="External"/><Relationship Id="rId48" Type="http://schemas.openxmlformats.org/officeDocument/2006/relationships/hyperlink" Target="https://www.excelcf.net/coverageamount/" TargetMode="External"/><Relationship Id="rId56" Type="http://schemas.openxmlformats.org/officeDocument/2006/relationships/hyperlink" Target="https://www.excelcf.net/netseiho/" TargetMode="External"/><Relationship Id="rId64" Type="http://schemas.openxmlformats.org/officeDocument/2006/relationships/hyperlink" Target="https://www.excelcf.net/dc1/" TargetMode="External"/><Relationship Id="rId69" Type="http://schemas.openxmlformats.org/officeDocument/2006/relationships/hyperlink" Target="https://www.excelcf.net/rougo/" TargetMode="External"/><Relationship Id="rId77" Type="http://schemas.openxmlformats.org/officeDocument/2006/relationships/hyperlink" Target="https://www.excelcf.net/indexactive/" TargetMode="External"/><Relationship Id="rId8" Type="http://schemas.openxmlformats.org/officeDocument/2006/relationships/hyperlink" Target="https://www.excelcf.net/total/" TargetMode="External"/><Relationship Id="rId51" Type="http://schemas.openxmlformats.org/officeDocument/2006/relationships/hyperlink" Target="https://www.excelcf.net/return/" TargetMode="External"/><Relationship Id="rId72" Type="http://schemas.openxmlformats.org/officeDocument/2006/relationships/hyperlink" Target="https://www.excelcf.net/dcplan/" TargetMode="External"/><Relationship Id="rId80" Type="http://schemas.openxmlformats.org/officeDocument/2006/relationships/hyperlink" Target="https://www.excelcf.net/fundselect2/" TargetMode="External"/><Relationship Id="rId85" Type="http://schemas.openxmlformats.org/officeDocument/2006/relationships/hyperlink" Target="https://www.excelcf.net/no1/" TargetMode="External"/><Relationship Id="rId3" Type="http://schemas.openxmlformats.org/officeDocument/2006/relationships/hyperlink" Target="https://www.excelcf.net/youtube/" TargetMode="External"/><Relationship Id="rId12" Type="http://schemas.openxmlformats.org/officeDocument/2006/relationships/hyperlink" Target="https://www.excelcf.net/taisaku/" TargetMode="External"/><Relationship Id="rId17" Type="http://schemas.openxmlformats.org/officeDocument/2006/relationships/hyperlink" Target="https://www.excelcf.net/workstyle/" TargetMode="External"/><Relationship Id="rId25" Type="http://schemas.openxmlformats.org/officeDocument/2006/relationships/hyperlink" Target="https://www.excelcf.net/myhomeloan/" TargetMode="External"/><Relationship Id="rId33" Type="http://schemas.openxmlformats.org/officeDocument/2006/relationships/hyperlink" Target="https://www.excelcf.net/kurihen/" TargetMode="External"/><Relationship Id="rId38" Type="http://schemas.openxmlformats.org/officeDocument/2006/relationships/hyperlink" Target="https://www.excelcf.net/loansim/" TargetMode="External"/><Relationship Id="rId46" Type="http://schemas.openxmlformats.org/officeDocument/2006/relationships/hyperlink" Target="https://www.excelcf.net/riskscenario1/" TargetMode="External"/><Relationship Id="rId59" Type="http://schemas.openxmlformats.org/officeDocument/2006/relationships/hyperlink" Target="https://www.excelcf.net/selectfund/" TargetMode="External"/><Relationship Id="rId67" Type="http://schemas.openxmlformats.org/officeDocument/2006/relationships/hyperlink" Target="https://www.excelcf.net/portfolio/" TargetMode="External"/><Relationship Id="rId20" Type="http://schemas.openxmlformats.org/officeDocument/2006/relationships/hyperlink" Target="https://www.excelcf.net/dcretire/" TargetMode="External"/><Relationship Id="rId41" Type="http://schemas.openxmlformats.org/officeDocument/2006/relationships/hyperlink" Target="https://www.excelcf.net/rate2/" TargetMode="External"/><Relationship Id="rId54" Type="http://schemas.openxmlformats.org/officeDocument/2006/relationships/hyperlink" Target="https://www.excelcf.net/netsyunyuhosyo/" TargetMode="External"/><Relationship Id="rId62" Type="http://schemas.openxmlformats.org/officeDocument/2006/relationships/hyperlink" Target="https://www.excelcf.net/longterm/" TargetMode="External"/><Relationship Id="rId70" Type="http://schemas.openxmlformats.org/officeDocument/2006/relationships/hyperlink" Target="https://www.excelcf.net/tsuki1/" TargetMode="External"/><Relationship Id="rId75" Type="http://schemas.openxmlformats.org/officeDocument/2006/relationships/hyperlink" Target="https://www.excelcf.net/investment/" TargetMode="External"/><Relationship Id="rId83" Type="http://schemas.openxmlformats.org/officeDocument/2006/relationships/hyperlink" Target="https://www.excelcf.net/selectfund5/" TargetMode="External"/><Relationship Id="rId88" Type="http://schemas.openxmlformats.org/officeDocument/2006/relationships/printerSettings" Target="../printerSettings/printerSettings1.bin"/><Relationship Id="rId1" Type="http://schemas.openxmlformats.org/officeDocument/2006/relationships/hyperlink" Target="https://www.excelcf.net/input/" TargetMode="External"/><Relationship Id="rId6" Type="http://schemas.openxmlformats.org/officeDocument/2006/relationships/hyperlink" Target="https://www.excelcf.net/kakeibo/" TargetMode="External"/><Relationship Id="rId15" Type="http://schemas.openxmlformats.org/officeDocument/2006/relationships/hyperlink" Target="https://www.excelcf.net/kyouikuhi/" TargetMode="External"/><Relationship Id="rId23" Type="http://schemas.openxmlformats.org/officeDocument/2006/relationships/hyperlink" Target="https://www.excelcf.net/dokushin/" TargetMode="External"/><Relationship Id="rId28" Type="http://schemas.openxmlformats.org/officeDocument/2006/relationships/hyperlink" Target="https://www.excelcf.net/500/" TargetMode="External"/><Relationship Id="rId36" Type="http://schemas.openxmlformats.org/officeDocument/2006/relationships/hyperlink" Target="https://www.excelcf.net/rate-2/" TargetMode="External"/><Relationship Id="rId49" Type="http://schemas.openxmlformats.org/officeDocument/2006/relationships/hyperlink" Target="https://www.excelcf.net/coveragesim/" TargetMode="External"/><Relationship Id="rId57" Type="http://schemas.openxmlformats.org/officeDocument/2006/relationships/hyperlink" Target="https://www.excelcf.net/iryou/" TargetMode="External"/><Relationship Id="rId10" Type="http://schemas.openxmlformats.org/officeDocument/2006/relationships/hyperlink" Target="https://www.excelcf.net/kakeicheck/" TargetMode="External"/><Relationship Id="rId31" Type="http://schemas.openxmlformats.org/officeDocument/2006/relationships/hyperlink" Target="https://www.excelcf.net/kurihen-3/" TargetMode="External"/><Relationship Id="rId44" Type="http://schemas.openxmlformats.org/officeDocument/2006/relationships/hyperlink" Target="https://www.excelcf.net/allinsurance/" TargetMode="External"/><Relationship Id="rId52" Type="http://schemas.openxmlformats.org/officeDocument/2006/relationships/hyperlink" Target="https://www.excelcf.net/seiho/" TargetMode="External"/><Relationship Id="rId60" Type="http://schemas.openxmlformats.org/officeDocument/2006/relationships/hyperlink" Target="https://www.excelcf.net/millioner/" TargetMode="External"/><Relationship Id="rId65" Type="http://schemas.openxmlformats.org/officeDocument/2006/relationships/hyperlink" Target="https://www.excelcf.net/investlp/" TargetMode="External"/><Relationship Id="rId73" Type="http://schemas.openxmlformats.org/officeDocument/2006/relationships/hyperlink" Target="https://www.excelcf.net/selectfund6/" TargetMode="External"/><Relationship Id="rId78" Type="http://schemas.openxmlformats.org/officeDocument/2006/relationships/hyperlink" Target="https://www.excelcf.net/dcshiryou/" TargetMode="External"/><Relationship Id="rId81" Type="http://schemas.openxmlformats.org/officeDocument/2006/relationships/hyperlink" Target="https://www.excelcf.net/selectfund3/" TargetMode="External"/><Relationship Id="rId86" Type="http://schemas.openxmlformats.org/officeDocument/2006/relationships/hyperlink" Target="https://www.excelcf.net/6part/" TargetMode="External"/><Relationship Id="rId4" Type="http://schemas.openxmlformats.org/officeDocument/2006/relationships/hyperlink" Target="https://www.excelcf.net/tsumitate/" TargetMode="External"/><Relationship Id="rId9" Type="http://schemas.openxmlformats.org/officeDocument/2006/relationships/hyperlink" Target="https://www.excelcf.net/tedori/" TargetMode="External"/><Relationship Id="rId13" Type="http://schemas.openxmlformats.org/officeDocument/2006/relationships/hyperlink" Target="https://www.excelcf.net/seiho-2/" TargetMode="External"/><Relationship Id="rId18" Type="http://schemas.openxmlformats.org/officeDocument/2006/relationships/hyperlink" Target="https://www.excelcf.net/separate/" TargetMode="External"/><Relationship Id="rId39" Type="http://schemas.openxmlformats.org/officeDocument/2006/relationships/hyperlink" Target="https://www.excelcf.net/howlong/" TargetMode="External"/><Relationship Id="rId34" Type="http://schemas.openxmlformats.org/officeDocument/2006/relationships/hyperlink" Target="https://www.excelcf.net/repaymentor/" TargetMode="External"/><Relationship Id="rId50" Type="http://schemas.openxmlformats.org/officeDocument/2006/relationships/hyperlink" Target="https://www.excelcf.net/incomecover/" TargetMode="External"/><Relationship Id="rId55" Type="http://schemas.openxmlformats.org/officeDocument/2006/relationships/hyperlink" Target="https://www.excelcf.net/netiryouhoken/" TargetMode="External"/><Relationship Id="rId76" Type="http://schemas.openxmlformats.org/officeDocument/2006/relationships/hyperlink" Target="https://www.excelcf.net/dcpossibility/" TargetMode="External"/><Relationship Id="rId7" Type="http://schemas.openxmlformats.org/officeDocument/2006/relationships/hyperlink" Target="https://www.excelcf.net/shisyutsu/" TargetMode="External"/><Relationship Id="rId71" Type="http://schemas.openxmlformats.org/officeDocument/2006/relationships/hyperlink" Target="https://www.excelcf.net/tuki1/" TargetMode="External"/><Relationship Id="rId2" Type="http://schemas.openxmlformats.org/officeDocument/2006/relationships/hyperlink" Target="https://www.excelcf.net/%ef%bd%91%ef%bc%86%ef%bd%81/" TargetMode="External"/><Relationship Id="rId29" Type="http://schemas.openxmlformats.org/officeDocument/2006/relationships/hyperlink" Target="https://www.excelcf.net/hayamihyo/" TargetMode="External"/><Relationship Id="rId24" Type="http://schemas.openxmlformats.org/officeDocument/2006/relationships/hyperlink" Target="https://www.excelcf.net/1000poor/" TargetMode="External"/><Relationship Id="rId40" Type="http://schemas.openxmlformats.org/officeDocument/2006/relationships/hyperlink" Target="https://www.excelcf.net/rate3/" TargetMode="External"/><Relationship Id="rId45" Type="http://schemas.openxmlformats.org/officeDocument/2006/relationships/hyperlink" Target="https://www.excelcf.net/izokunenkin/" TargetMode="External"/><Relationship Id="rId66" Type="http://schemas.openxmlformats.org/officeDocument/2006/relationships/hyperlink" Target="https://www.excelcf.net/lifeplan/" TargetMode="External"/><Relationship Id="rId87" Type="http://schemas.openxmlformats.org/officeDocument/2006/relationships/hyperlink" Target="https://www.excelcf.net/switch/" TargetMode="External"/><Relationship Id="rId61" Type="http://schemas.openxmlformats.org/officeDocument/2006/relationships/hyperlink" Target="https://www.excelcf.net/invest2/" TargetMode="External"/><Relationship Id="rId82" Type="http://schemas.openxmlformats.org/officeDocument/2006/relationships/hyperlink" Target="https://www.excelcf.net/selectfund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xcelcf.net/cpr/" TargetMode="External"/><Relationship Id="rId13" Type="http://schemas.openxmlformats.org/officeDocument/2006/relationships/vmlDrawing" Target="../drawings/vmlDrawing1.vml"/><Relationship Id="rId3" Type="http://schemas.openxmlformats.org/officeDocument/2006/relationships/hyperlink" Target="https://www.excelcf.net/shisyutsu/" TargetMode="External"/><Relationship Id="rId7" Type="http://schemas.openxmlformats.org/officeDocument/2006/relationships/hyperlink" Target="https://www.mext.go.jp/content/20191212-mxt_chousa01-000003123_03.pdf" TargetMode="External"/><Relationship Id="rId12" Type="http://schemas.openxmlformats.org/officeDocument/2006/relationships/drawing" Target="../drawings/drawing1.xml"/><Relationship Id="rId2" Type="http://schemas.openxmlformats.org/officeDocument/2006/relationships/hyperlink" Target="https://www.excelcf.net/startyear/" TargetMode="External"/><Relationship Id="rId1" Type="http://schemas.openxmlformats.org/officeDocument/2006/relationships/hyperlink" Target="https://www.excelcf.net/musyouka/" TargetMode="External"/><Relationship Id="rId6" Type="http://schemas.openxmlformats.org/officeDocument/2006/relationships/hyperlink" Target="https://www.mext.go.jp/content/20191225-mxt_sigakujo-000003337_1.pdf" TargetMode="External"/><Relationship Id="rId11" Type="http://schemas.openxmlformats.org/officeDocument/2006/relationships/printerSettings" Target="../printerSettings/printerSettings2.bin"/><Relationship Id="rId5" Type="http://schemas.openxmlformats.org/officeDocument/2006/relationships/hyperlink" Target="https://www.excelcf.net/mokuji/" TargetMode="External"/><Relationship Id="rId10" Type="http://schemas.openxmlformats.org/officeDocument/2006/relationships/hyperlink" Target="https://excelcf.net/" TargetMode="External"/><Relationship Id="rId4" Type="http://schemas.openxmlformats.org/officeDocument/2006/relationships/hyperlink" Target="https://www.excelcf.net/kurihen/" TargetMode="External"/><Relationship Id="rId9" Type="http://schemas.openxmlformats.org/officeDocument/2006/relationships/hyperlink" Target="https://www.excelcf.net/lossofpension/"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excelcf.net/for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AEC0-B884-4666-AC6B-87C5D57857D3}">
  <sheetPr>
    <pageSetUpPr fitToPage="1"/>
  </sheetPr>
  <dimension ref="B1:C101"/>
  <sheetViews>
    <sheetView workbookViewId="0">
      <pane ySplit="1" topLeftCell="A2" activePane="bottomLeft" state="frozen"/>
      <selection pane="bottomLeft" activeCell="E6" sqref="E6"/>
    </sheetView>
  </sheetViews>
  <sheetFormatPr defaultRowHeight="16.5" customHeight="1"/>
  <cols>
    <col min="1" max="1" width="3.25" style="403" customWidth="1"/>
    <col min="2" max="2" width="74.625" style="403" customWidth="1"/>
    <col min="3" max="3" width="9.625" style="406" customWidth="1"/>
    <col min="4" max="16384" width="9" style="403"/>
  </cols>
  <sheetData>
    <row r="1" spans="2:3" ht="16.5" customHeight="1">
      <c r="C1" s="406" t="s">
        <v>515</v>
      </c>
    </row>
    <row r="2" spans="2:3" ht="16.5" customHeight="1">
      <c r="B2" s="407" t="s">
        <v>514</v>
      </c>
      <c r="C2" s="408"/>
    </row>
    <row r="3" spans="2:3" ht="16.5" customHeight="1">
      <c r="B3" s="405" t="s">
        <v>457</v>
      </c>
      <c r="C3" s="409">
        <v>44839</v>
      </c>
    </row>
    <row r="4" spans="2:3" ht="16.5" customHeight="1">
      <c r="B4" s="405" t="s">
        <v>458</v>
      </c>
      <c r="C4" s="409">
        <v>44839</v>
      </c>
    </row>
    <row r="5" spans="2:3" ht="16.5" customHeight="1">
      <c r="B5" s="405" t="s">
        <v>459</v>
      </c>
      <c r="C5" s="409">
        <v>44837</v>
      </c>
    </row>
    <row r="6" spans="2:3" ht="16.5" customHeight="1">
      <c r="B6" s="405" t="s">
        <v>460</v>
      </c>
      <c r="C6" s="409">
        <v>44425</v>
      </c>
    </row>
    <row r="7" spans="2:3" ht="16.5" customHeight="1">
      <c r="B7" s="404"/>
    </row>
    <row r="9" spans="2:3" ht="16.5" customHeight="1">
      <c r="B9" s="407" t="s">
        <v>448</v>
      </c>
      <c r="C9" s="408"/>
    </row>
    <row r="10" spans="2:3" ht="16.5" customHeight="1">
      <c r="B10" s="405" t="s">
        <v>461</v>
      </c>
      <c r="C10" s="409">
        <v>44030</v>
      </c>
    </row>
    <row r="11" spans="2:3" ht="16.5" customHeight="1">
      <c r="B11" s="405" t="s">
        <v>462</v>
      </c>
      <c r="C11" s="409">
        <v>44029</v>
      </c>
    </row>
    <row r="12" spans="2:3" ht="16.5" customHeight="1">
      <c r="B12" s="405" t="s">
        <v>463</v>
      </c>
      <c r="C12" s="409">
        <v>44395</v>
      </c>
    </row>
    <row r="13" spans="2:3" ht="16.5" customHeight="1">
      <c r="B13" s="405" t="s">
        <v>464</v>
      </c>
      <c r="C13" s="409">
        <v>44028</v>
      </c>
    </row>
    <row r="14" spans="2:3" ht="16.5" customHeight="1">
      <c r="B14" s="405" t="s">
        <v>465</v>
      </c>
      <c r="C14" s="409">
        <v>44381</v>
      </c>
    </row>
    <row r="15" spans="2:3" ht="16.5" customHeight="1">
      <c r="B15" s="405" t="s">
        <v>466</v>
      </c>
      <c r="C15" s="409">
        <v>44032</v>
      </c>
    </row>
    <row r="16" spans="2:3" ht="16.5" customHeight="1">
      <c r="B16" s="405" t="s">
        <v>516</v>
      </c>
      <c r="C16" s="409">
        <v>44029</v>
      </c>
    </row>
    <row r="17" spans="2:3" ht="16.5" customHeight="1">
      <c r="B17" s="405" t="s">
        <v>467</v>
      </c>
      <c r="C17" s="409">
        <v>44292</v>
      </c>
    </row>
    <row r="18" spans="2:3" ht="16.5" customHeight="1">
      <c r="B18" s="405" t="s">
        <v>468</v>
      </c>
      <c r="C18" s="409">
        <v>44381</v>
      </c>
    </row>
    <row r="19" spans="2:3" ht="16.5" customHeight="1">
      <c r="B19" s="405" t="s">
        <v>517</v>
      </c>
      <c r="C19" s="409">
        <v>44381</v>
      </c>
    </row>
    <row r="20" spans="2:3" ht="16.5" customHeight="1">
      <c r="B20" s="405" t="s">
        <v>469</v>
      </c>
      <c r="C20" s="409">
        <v>44381</v>
      </c>
    </row>
    <row r="21" spans="2:3" ht="16.5" customHeight="1">
      <c r="B21" s="405" t="s">
        <v>470</v>
      </c>
      <c r="C21" s="409">
        <v>44143</v>
      </c>
    </row>
    <row r="22" spans="2:3" ht="16.5" customHeight="1">
      <c r="B22" s="405" t="s">
        <v>518</v>
      </c>
      <c r="C22" s="409">
        <v>44029</v>
      </c>
    </row>
    <row r="23" spans="2:3" ht="16.5" customHeight="1">
      <c r="B23" s="405" t="s">
        <v>471</v>
      </c>
      <c r="C23" s="409">
        <v>44028</v>
      </c>
    </row>
    <row r="24" spans="2:3" ht="16.5" customHeight="1">
      <c r="B24" s="405" t="s">
        <v>472</v>
      </c>
      <c r="C24" s="409">
        <v>44029</v>
      </c>
    </row>
    <row r="25" spans="2:3" ht="16.5" customHeight="1">
      <c r="B25" s="405" t="s">
        <v>473</v>
      </c>
      <c r="C25" s="409">
        <v>43851</v>
      </c>
    </row>
    <row r="26" spans="2:3" ht="16.5" customHeight="1">
      <c r="B26" s="405" t="s">
        <v>474</v>
      </c>
      <c r="C26" s="409">
        <v>44029</v>
      </c>
    </row>
    <row r="27" spans="2:3" ht="16.5" customHeight="1">
      <c r="B27" s="405" t="s">
        <v>475</v>
      </c>
      <c r="C27" s="409">
        <v>44030</v>
      </c>
    </row>
    <row r="28" spans="2:3" ht="16.5" customHeight="1">
      <c r="B28" s="405" t="s">
        <v>519</v>
      </c>
      <c r="C28" s="409">
        <v>44032</v>
      </c>
    </row>
    <row r="31" spans="2:3" ht="16.5" customHeight="1">
      <c r="B31" s="407" t="s">
        <v>449</v>
      </c>
      <c r="C31" s="408"/>
    </row>
    <row r="32" spans="2:3" ht="16.5" customHeight="1">
      <c r="B32" s="405" t="s">
        <v>476</v>
      </c>
      <c r="C32" s="409">
        <v>44210</v>
      </c>
    </row>
    <row r="33" spans="2:3" ht="16.5" customHeight="1">
      <c r="B33" s="405" t="s">
        <v>477</v>
      </c>
      <c r="C33" s="409">
        <v>44029</v>
      </c>
    </row>
    <row r="34" spans="2:3" ht="16.5" customHeight="1">
      <c r="B34" s="405" t="s">
        <v>478</v>
      </c>
      <c r="C34" s="409">
        <v>44381</v>
      </c>
    </row>
    <row r="35" spans="2:3" ht="16.5" customHeight="1">
      <c r="B35" s="405" t="s">
        <v>479</v>
      </c>
      <c r="C35" s="409">
        <v>44381</v>
      </c>
    </row>
    <row r="36" spans="2:3" ht="16.5" customHeight="1">
      <c r="B36" s="405" t="s">
        <v>450</v>
      </c>
      <c r="C36" s="409">
        <v>44381</v>
      </c>
    </row>
    <row r="37" spans="2:3" ht="16.5" customHeight="1">
      <c r="B37" s="405" t="s">
        <v>451</v>
      </c>
      <c r="C37" s="409">
        <v>44381</v>
      </c>
    </row>
    <row r="38" spans="2:3" ht="16.5" customHeight="1">
      <c r="B38" s="405" t="s">
        <v>452</v>
      </c>
      <c r="C38" s="409">
        <v>44381</v>
      </c>
    </row>
    <row r="39" spans="2:3" ht="16.5" customHeight="1">
      <c r="B39" s="405" t="s">
        <v>520</v>
      </c>
      <c r="C39" s="409">
        <v>44144</v>
      </c>
    </row>
    <row r="40" spans="2:3" ht="16.5" customHeight="1">
      <c r="B40" s="405" t="s">
        <v>453</v>
      </c>
      <c r="C40" s="409">
        <v>44029</v>
      </c>
    </row>
    <row r="41" spans="2:3" ht="16.5" customHeight="1">
      <c r="B41" s="405" t="s">
        <v>454</v>
      </c>
      <c r="C41" s="409">
        <v>44029</v>
      </c>
    </row>
    <row r="42" spans="2:3" ht="16.5" customHeight="1">
      <c r="B42" s="405" t="s">
        <v>455</v>
      </c>
      <c r="C42" s="409">
        <v>44381</v>
      </c>
    </row>
    <row r="43" spans="2:3" ht="16.5" customHeight="1">
      <c r="B43" s="405" t="s">
        <v>456</v>
      </c>
      <c r="C43" s="409">
        <v>44381</v>
      </c>
    </row>
    <row r="44" spans="2:3" ht="16.5" customHeight="1">
      <c r="B44" s="405" t="s">
        <v>480</v>
      </c>
      <c r="C44" s="409">
        <v>44381</v>
      </c>
    </row>
    <row r="45" spans="2:3" ht="16.5" customHeight="1">
      <c r="B45" s="405" t="s">
        <v>481</v>
      </c>
      <c r="C45" s="409">
        <v>44381</v>
      </c>
    </row>
    <row r="46" spans="2:3" ht="16.5" customHeight="1">
      <c r="B46" s="405" t="s">
        <v>521</v>
      </c>
      <c r="C46" s="409">
        <v>44381</v>
      </c>
    </row>
    <row r="47" spans="2:3" ht="16.5" customHeight="1">
      <c r="B47" s="405" t="s">
        <v>522</v>
      </c>
      <c r="C47" s="409">
        <v>44381</v>
      </c>
    </row>
    <row r="48" spans="2:3" ht="16.5" customHeight="1">
      <c r="B48" s="405" t="s">
        <v>482</v>
      </c>
      <c r="C48" s="409">
        <v>44381</v>
      </c>
    </row>
    <row r="49" spans="2:3" ht="16.5" customHeight="1">
      <c r="B49" s="405" t="s">
        <v>483</v>
      </c>
      <c r="C49" s="409">
        <v>44273</v>
      </c>
    </row>
    <row r="50" spans="2:3" ht="16.5" customHeight="1">
      <c r="B50" s="405" t="s">
        <v>484</v>
      </c>
      <c r="C50" s="409">
        <v>44381</v>
      </c>
    </row>
    <row r="51" spans="2:3" ht="16.5" customHeight="1">
      <c r="B51" s="404"/>
    </row>
    <row r="52" spans="2:3" ht="16.5" customHeight="1">
      <c r="B52" s="404"/>
    </row>
    <row r="53" spans="2:3" ht="16.5" customHeight="1">
      <c r="B53" s="410" t="s">
        <v>485</v>
      </c>
      <c r="C53" s="408"/>
    </row>
    <row r="54" spans="2:3" ht="16.5" customHeight="1">
      <c r="B54" s="405" t="s">
        <v>486</v>
      </c>
      <c r="C54" s="409">
        <v>44421</v>
      </c>
    </row>
    <row r="55" spans="2:3" ht="16.5" customHeight="1">
      <c r="B55" s="405" t="s">
        <v>487</v>
      </c>
      <c r="C55" s="409">
        <v>43965</v>
      </c>
    </row>
    <row r="56" spans="2:3" ht="16.5" customHeight="1">
      <c r="B56" s="405" t="s">
        <v>523</v>
      </c>
      <c r="C56" s="409">
        <v>44029</v>
      </c>
    </row>
    <row r="57" spans="2:3" ht="16.5" customHeight="1">
      <c r="B57" s="405" t="s">
        <v>488</v>
      </c>
      <c r="C57" s="409">
        <v>44381</v>
      </c>
    </row>
    <row r="58" spans="2:3" ht="16.5" customHeight="1">
      <c r="B58" s="405" t="s">
        <v>524</v>
      </c>
      <c r="C58" s="409">
        <v>44624</v>
      </c>
    </row>
    <row r="59" spans="2:3" ht="16.5" customHeight="1">
      <c r="B59" s="405" t="s">
        <v>525</v>
      </c>
      <c r="C59" s="409">
        <v>44604</v>
      </c>
    </row>
    <row r="60" spans="2:3" ht="16.5" customHeight="1">
      <c r="B60" s="405" t="s">
        <v>489</v>
      </c>
      <c r="C60" s="409">
        <v>44032</v>
      </c>
    </row>
    <row r="61" spans="2:3" ht="16.5" customHeight="1">
      <c r="B61" s="405" t="s">
        <v>490</v>
      </c>
      <c r="C61" s="409">
        <v>44381</v>
      </c>
    </row>
    <row r="62" spans="2:3" ht="16.5" customHeight="1">
      <c r="B62" s="405" t="s">
        <v>526</v>
      </c>
      <c r="C62" s="409">
        <v>43965</v>
      </c>
    </row>
    <row r="63" spans="2:3" ht="16.5" customHeight="1">
      <c r="B63" s="405" t="s">
        <v>527</v>
      </c>
      <c r="C63" s="409">
        <v>43965</v>
      </c>
    </row>
    <row r="64" spans="2:3" ht="16.5" customHeight="1">
      <c r="B64" s="405" t="s">
        <v>528</v>
      </c>
      <c r="C64" s="409">
        <v>44029</v>
      </c>
    </row>
    <row r="65" spans="2:3" ht="16.5" customHeight="1">
      <c r="B65" s="405" t="s">
        <v>491</v>
      </c>
      <c r="C65" s="409">
        <v>44029</v>
      </c>
    </row>
    <row r="66" spans="2:3" ht="16.5" customHeight="1">
      <c r="B66" s="405" t="s">
        <v>492</v>
      </c>
      <c r="C66" s="409">
        <v>44029</v>
      </c>
    </row>
    <row r="67" spans="2:3" ht="16.5" customHeight="1">
      <c r="B67" s="405" t="s">
        <v>493</v>
      </c>
      <c r="C67" s="409">
        <v>44032</v>
      </c>
    </row>
    <row r="68" spans="2:3" ht="16.5" customHeight="1">
      <c r="B68" s="405" t="s">
        <v>494</v>
      </c>
      <c r="C68" s="409">
        <v>44032</v>
      </c>
    </row>
    <row r="71" spans="2:3" ht="16.5" customHeight="1">
      <c r="B71" s="407" t="s">
        <v>495</v>
      </c>
      <c r="C71" s="408"/>
    </row>
    <row r="72" spans="2:3" ht="16.5" customHeight="1">
      <c r="B72" s="405" t="s">
        <v>529</v>
      </c>
      <c r="C72" s="409">
        <v>43839</v>
      </c>
    </row>
    <row r="73" spans="2:3" ht="16.5" customHeight="1">
      <c r="B73" s="405" t="s">
        <v>496</v>
      </c>
      <c r="C73" s="409">
        <v>43150</v>
      </c>
    </row>
    <row r="74" spans="2:3" ht="16.5" customHeight="1">
      <c r="B74" s="405" t="s">
        <v>497</v>
      </c>
      <c r="C74" s="409">
        <v>43959</v>
      </c>
    </row>
    <row r="75" spans="2:3" ht="16.5" customHeight="1">
      <c r="B75" s="405" t="s">
        <v>530</v>
      </c>
      <c r="C75" s="409">
        <v>44598</v>
      </c>
    </row>
    <row r="76" spans="2:3" ht="16.5" customHeight="1">
      <c r="B76" s="405" t="s">
        <v>498</v>
      </c>
      <c r="C76" s="409">
        <v>43852</v>
      </c>
    </row>
    <row r="77" spans="2:3" ht="16.5" customHeight="1">
      <c r="B77" s="405" t="s">
        <v>499</v>
      </c>
      <c r="C77" s="409">
        <v>44030</v>
      </c>
    </row>
    <row r="78" spans="2:3" ht="16.5" customHeight="1">
      <c r="B78" s="405" t="s">
        <v>500</v>
      </c>
      <c r="C78" s="409">
        <v>44032</v>
      </c>
    </row>
    <row r="79" spans="2:3" ht="16.5" customHeight="1">
      <c r="B79" s="405" t="s">
        <v>501</v>
      </c>
      <c r="C79" s="409">
        <v>44029</v>
      </c>
    </row>
    <row r="80" spans="2:3" ht="16.5" customHeight="1">
      <c r="B80" s="405" t="s">
        <v>502</v>
      </c>
      <c r="C80" s="409">
        <v>44429</v>
      </c>
    </row>
    <row r="81" spans="2:3" ht="16.5" customHeight="1">
      <c r="B81" s="405" t="s">
        <v>531</v>
      </c>
      <c r="C81" s="409">
        <v>44029</v>
      </c>
    </row>
    <row r="82" spans="2:3" ht="16.5" customHeight="1">
      <c r="B82" s="405" t="s">
        <v>503</v>
      </c>
      <c r="C82" s="409">
        <v>44029</v>
      </c>
    </row>
    <row r="83" spans="2:3" ht="16.5" customHeight="1">
      <c r="B83" s="405" t="s">
        <v>504</v>
      </c>
      <c r="C83" s="409">
        <v>44381</v>
      </c>
    </row>
    <row r="84" spans="2:3" ht="16.5" customHeight="1">
      <c r="B84" s="405" t="s">
        <v>505</v>
      </c>
      <c r="C84" s="409">
        <v>44381</v>
      </c>
    </row>
    <row r="85" spans="2:3" ht="16.5" customHeight="1">
      <c r="B85" s="405" t="s">
        <v>532</v>
      </c>
      <c r="C85" s="409">
        <v>44028</v>
      </c>
    </row>
    <row r="86" spans="2:3" ht="16.5" customHeight="1">
      <c r="B86" s="405" t="s">
        <v>506</v>
      </c>
      <c r="C86" s="409">
        <v>44033</v>
      </c>
    </row>
    <row r="87" spans="2:3" ht="16.5" customHeight="1">
      <c r="B87" s="405" t="s">
        <v>533</v>
      </c>
      <c r="C87" s="409">
        <v>44033</v>
      </c>
    </row>
    <row r="88" spans="2:3" ht="16.5" customHeight="1">
      <c r="B88" s="405" t="s">
        <v>507</v>
      </c>
      <c r="C88" s="409">
        <v>44029</v>
      </c>
    </row>
    <row r="89" spans="2:3" ht="16.5" customHeight="1">
      <c r="B89" s="405" t="s">
        <v>508</v>
      </c>
      <c r="C89" s="409">
        <v>44030</v>
      </c>
    </row>
    <row r="90" spans="2:3" ht="16.5" customHeight="1">
      <c r="B90" s="405" t="s">
        <v>534</v>
      </c>
      <c r="C90" s="409">
        <v>44028</v>
      </c>
    </row>
    <row r="91" spans="2:3" ht="16.5" customHeight="1">
      <c r="B91" s="405" t="s">
        <v>535</v>
      </c>
      <c r="C91" s="409">
        <v>44028</v>
      </c>
    </row>
    <row r="92" spans="2:3" ht="16.5" customHeight="1">
      <c r="B92" s="405" t="s">
        <v>509</v>
      </c>
      <c r="C92" s="409">
        <v>44032</v>
      </c>
    </row>
    <row r="93" spans="2:3" ht="16.5" customHeight="1">
      <c r="B93" s="405" t="s">
        <v>536</v>
      </c>
      <c r="C93" s="409">
        <v>44029</v>
      </c>
    </row>
    <row r="94" spans="2:3" ht="16.5" customHeight="1">
      <c r="B94" s="405" t="s">
        <v>510</v>
      </c>
      <c r="C94" s="409">
        <v>44032</v>
      </c>
    </row>
    <row r="95" spans="2:3" ht="16.5" customHeight="1">
      <c r="B95" s="405" t="s">
        <v>537</v>
      </c>
      <c r="C95" s="409">
        <v>44032</v>
      </c>
    </row>
    <row r="96" spans="2:3" ht="16.5" customHeight="1">
      <c r="B96" s="405" t="s">
        <v>538</v>
      </c>
      <c r="C96" s="409">
        <v>44032</v>
      </c>
    </row>
    <row r="97" spans="2:3" ht="16.5" customHeight="1">
      <c r="B97" s="405" t="s">
        <v>539</v>
      </c>
      <c r="C97" s="409">
        <v>44032</v>
      </c>
    </row>
    <row r="98" spans="2:3" ht="16.5" customHeight="1">
      <c r="B98" s="405" t="s">
        <v>511</v>
      </c>
      <c r="C98" s="409">
        <v>44028</v>
      </c>
    </row>
    <row r="99" spans="2:3" ht="16.5" customHeight="1">
      <c r="B99" s="405" t="s">
        <v>540</v>
      </c>
      <c r="C99" s="409">
        <v>44028</v>
      </c>
    </row>
    <row r="100" spans="2:3" ht="16.5" customHeight="1">
      <c r="B100" s="405" t="s">
        <v>512</v>
      </c>
      <c r="C100" s="409">
        <v>44029</v>
      </c>
    </row>
    <row r="101" spans="2:3" ht="16.5" customHeight="1">
      <c r="B101" s="405" t="s">
        <v>513</v>
      </c>
      <c r="C101" s="409">
        <v>44028</v>
      </c>
    </row>
  </sheetData>
  <phoneticPr fontId="76"/>
  <hyperlinks>
    <hyperlink ref="B3" r:id="rId1" display="https://www.excelcf.net/input/" xr:uid="{54FDCE47-816C-4212-A995-914AE3F7A4AA}"/>
    <hyperlink ref="B4" r:id="rId2" display="https://www.excelcf.net/%ef%bd%91%ef%bc%86%ef%bd%81/" xr:uid="{30C5B82B-FAC0-4AA6-99E0-C4C997CC3389}"/>
    <hyperlink ref="B5" r:id="rId3" display="https://www.excelcf.net/youtube/" xr:uid="{6EFA7FBC-14D8-4496-A38C-8C8DDF2313C2}"/>
    <hyperlink ref="B72" r:id="rId4" display="https://www.excelcf.net/tsumitate/" xr:uid="{025B4525-A8A5-4EFE-9031-1321FF63DF2E}"/>
    <hyperlink ref="B6" r:id="rId5" display="https://www.excelcf.net/startyear/" xr:uid="{E10A68C1-57D8-433C-8470-632F5F1E89EA}"/>
    <hyperlink ref="B10" r:id="rId6" display="https://www.excelcf.net/kakeibo/" xr:uid="{443CDAE6-1AB2-4F2C-A2BF-FFA44481728E}"/>
    <hyperlink ref="B11" r:id="rId7" display="https://www.excelcf.net/shisyutsu/" xr:uid="{3109A47C-16EF-400F-A6C6-D30C9D21FE1F}"/>
    <hyperlink ref="B12" r:id="rId8" display="https://www.excelcf.net/total/" xr:uid="{5C56B96B-969D-4A54-A168-E4600C9D8A1E}"/>
    <hyperlink ref="B13" r:id="rId9" display="https://www.excelcf.net/tedori/" xr:uid="{582AFAAA-9A40-4FB9-8969-C3D7D5AC592E}"/>
    <hyperlink ref="B14" r:id="rId10" display="https://www.excelcf.net/kakeicheck/" xr:uid="{8E8B2873-3E74-445F-B5DD-C169D01DFAA3}"/>
    <hyperlink ref="B15" r:id="rId11" display="https://www.excelcf.net/lossofpension/" xr:uid="{27A344B0-C315-4777-A070-C59ADB05FB19}"/>
    <hyperlink ref="B16" r:id="rId12" display="https://www.excelcf.net/taisaku/" xr:uid="{08B40E57-F348-4646-AAEE-3A93E5AAB600}"/>
    <hyperlink ref="B17" r:id="rId13" display="https://www.excelcf.net/seiho-2/" xr:uid="{82886B79-1717-4773-BB4C-A51C7D709549}"/>
    <hyperlink ref="B18" r:id="rId14" display="https://www.excelcf.net/balance/" xr:uid="{E2323ADB-AD33-447B-8DE7-26E7646DB1F6}"/>
    <hyperlink ref="B19" r:id="rId15" display="https://www.excelcf.net/kyouikuhi/" xr:uid="{BD5B318B-E51E-4ED1-B942-4C048293429C}"/>
    <hyperlink ref="B20" r:id="rId16" display="https://www.excelcf.net/musyouka/" xr:uid="{5716249F-8990-4CC5-BC8B-F5BBE1B016F6}"/>
    <hyperlink ref="B21" r:id="rId17" display="https://www.excelcf.net/workstyle/" xr:uid="{A105EF34-4539-4117-8303-B5EE7F16C805}"/>
    <hyperlink ref="B22" r:id="rId18" display="https://www.excelcf.net/separate/" xr:uid="{EBCEA774-BB45-4F51-86E8-294D1513AF52}"/>
    <hyperlink ref="B23" r:id="rId19" display="https://www.excelcf.net/richvspoor/" xr:uid="{414EA00B-FDCE-4C20-855E-3A7D7A0C3369}"/>
    <hyperlink ref="B24" r:id="rId20" display="https://www.excelcf.net/dcretire/" xr:uid="{063830A9-5827-4C48-B737-4C33ED725EB2}"/>
    <hyperlink ref="B25" r:id="rId21" display="https://www.excelcf.net/literacy/" xr:uid="{7794C8BD-928E-4127-9B47-71B2D35AEB5D}"/>
    <hyperlink ref="B26" r:id="rId22" display="https://www.excelcf.net/usefull/" xr:uid="{9AC6C661-8B2B-4BDD-AEA2-7F505DFE5904}"/>
    <hyperlink ref="B27" r:id="rId23" display="https://www.excelcf.net/dokushin/" xr:uid="{F1C583FD-B86A-40EC-BA9E-5D844A22ACF7}"/>
    <hyperlink ref="B28" r:id="rId24" display="https://www.excelcf.net/1000poor/" xr:uid="{A99AE6EC-BA68-4F3F-9AB9-0017455CE4F0}"/>
    <hyperlink ref="B32" r:id="rId25" display="https://www.excelcf.net/myhomeloan/" xr:uid="{5F336C55-6AE4-404F-B5AA-85FD5CA72321}"/>
    <hyperlink ref="B33" r:id="rId26" display="https://www.excelcf.net/lphome/" xr:uid="{7FD447C6-2C8C-4FAC-96FB-9C6B4059FFE6}"/>
    <hyperlink ref="B34" r:id="rId27" display="https://www.excelcf.net/myhomeloan-2/" xr:uid="{E953C7CD-69FB-4BC2-B3DE-20A39142D88B}"/>
    <hyperlink ref="B35" r:id="rId28" display="https://www.excelcf.net/500/" xr:uid="{79B33017-A502-44F3-A7B1-1FE8BC4017A4}"/>
    <hyperlink ref="B36" r:id="rId29" display="https://www.excelcf.net/hayamihyo/" xr:uid="{B04818F7-6A53-45F5-A708-11C5438460CA}"/>
    <hyperlink ref="B37" r:id="rId30" display="https://www.excelcf.net/40s/" xr:uid="{6970965A-8C21-49AE-84C7-9A37F18DD61D}"/>
    <hyperlink ref="B38" r:id="rId31" display="https://www.excelcf.net/kurihen-3/" xr:uid="{44F7A319-44C3-4BCE-B816-ECA3D786CA0B}"/>
    <hyperlink ref="B39" r:id="rId32" display="https://www.excelcf.net/kuriagehensai/" xr:uid="{E75348C4-64EE-4E60-84FB-5CEA0EC83F87}"/>
    <hyperlink ref="B40" r:id="rId33" display="https://www.excelcf.net/kurihen/" xr:uid="{62D718CB-333B-4F9B-AD6E-D0307283A5FC}"/>
    <hyperlink ref="B41" r:id="rId34" display="https://www.excelcf.net/repaymentor/" xr:uid="{13ACF802-54C2-420E-8C9F-CCFFAF12B88B}"/>
    <hyperlink ref="B42" r:id="rId35" display="https://www.excelcf.net/hiritsu/" xr:uid="{F7B4C607-E555-4525-BDF0-098050237BF6}"/>
    <hyperlink ref="B43" r:id="rId36" display="https://www.excelcf.net/rate-2/" xr:uid="{8CB81470-CC00-4C4F-9299-9B41ACA6AF0A}"/>
    <hyperlink ref="B44" r:id="rId37" display="https://www.excelcf.net/kurihen-2/" xr:uid="{EFCCA5A4-D9D7-4F2A-9F2D-1AD6E77C11AD}"/>
    <hyperlink ref="B45" r:id="rId38" display="https://www.excelcf.net/loansim/" xr:uid="{C62B0DED-2E95-4580-869E-5A8833AEB501}"/>
    <hyperlink ref="B46" r:id="rId39" display="https://www.excelcf.net/howlong/" xr:uid="{AD6EC10B-686D-486F-A80E-3FCEEC8C0CE1}"/>
    <hyperlink ref="B47" r:id="rId40" display="https://www.excelcf.net/rate3/" xr:uid="{08876725-D861-439D-BA6A-47A47ECD8BD7}"/>
    <hyperlink ref="B48" r:id="rId41" display="https://www.excelcf.net/rate2/" xr:uid="{47D10AB1-C30B-45CA-BC2F-F749D4B5327B}"/>
    <hyperlink ref="B49" r:id="rId42" display="https://www.excelcf.net/rate/" xr:uid="{35AD5ACD-66F9-48FF-BC6F-A71EB985C5F1}"/>
    <hyperlink ref="B50" r:id="rId43" display="https://www.excelcf.net/loancost/" xr:uid="{78A2852F-C81F-4C0E-9F54-BE91A521F50C}"/>
    <hyperlink ref="B54" r:id="rId44" display="https://www.excelcf.net/allinsurance/" xr:uid="{E334DB48-6D0F-4092-82E1-EE560729F1A3}"/>
    <hyperlink ref="B55" r:id="rId45" display="https://www.excelcf.net/izokunenkin/" xr:uid="{1A6C92FA-6DC4-4C05-8208-1694D5AA6917}"/>
    <hyperlink ref="B56" r:id="rId46" display="https://www.excelcf.net/riskscenario1/" xr:uid="{73D2DF6D-34A8-44EE-AA59-C8CF0B855D20}"/>
    <hyperlink ref="B57" r:id="rId47" display="https://www.excelcf.net/lifeins/" xr:uid="{90C49B7E-2F1D-4570-94B4-C7BD61FBF8BF}"/>
    <hyperlink ref="B58" r:id="rId48" display="https://www.excelcf.net/coverageamount/" xr:uid="{385498A4-10A9-491C-8B72-786431732071}"/>
    <hyperlink ref="B59" r:id="rId49" display="https://www.excelcf.net/coveragesim/" xr:uid="{1E5D48B8-C6CB-4D47-A560-87A9D764F998}"/>
    <hyperlink ref="B60" r:id="rId50" display="https://www.excelcf.net/incomecover/" xr:uid="{775CB0F5-8EE3-4E4A-9345-F77DD9881717}"/>
    <hyperlink ref="B61" r:id="rId51" display="https://www.excelcf.net/return/" xr:uid="{786D3D9B-9645-46E4-9B6D-E8E3E0798FA9}"/>
    <hyperlink ref="B62" r:id="rId52" display="https://www.excelcf.net/seiho/" xr:uid="{7601A7E5-2A08-40D1-81FC-7F0C2F852E81}"/>
    <hyperlink ref="B63" r:id="rId53" display="https://www.excelcf.net/cantwork/" xr:uid="{40FA177A-71D6-48B2-BA0A-CE75408BE546}"/>
    <hyperlink ref="B64" r:id="rId54" display="https://www.excelcf.net/netsyunyuhosyo/" xr:uid="{BA6AD4BA-94FF-4559-8ACF-8DEFDAE2CEFA}"/>
    <hyperlink ref="B65" r:id="rId55" display="https://www.excelcf.net/netiryouhoken/" xr:uid="{37F85D55-6E1C-4D95-B72C-4C8ECDA6E8CF}"/>
    <hyperlink ref="B66" r:id="rId56" display="https://www.excelcf.net/netseiho/" xr:uid="{BC719644-800D-4030-A69A-1F4B53DAACA0}"/>
    <hyperlink ref="B67" r:id="rId57" display="https://www.excelcf.net/iryou/" xr:uid="{459D6787-6DF4-4398-AB7B-8BDBF32B5915}"/>
    <hyperlink ref="B68" r:id="rId58" display="https://www.excelcf.net/housingloan-ins/" xr:uid="{F83C1EED-986E-4461-84FE-9781D0A2579E}"/>
    <hyperlink ref="B73" r:id="rId59" display="https://www.excelcf.net/selectfund/" xr:uid="{1FAA59C3-D783-4D93-A202-E6D3E9CA00E8}"/>
    <hyperlink ref="B74" r:id="rId60" display="https://www.excelcf.net/millioner/" xr:uid="{321157B3-6DF9-4F52-BA0D-065FDE5CC130}"/>
    <hyperlink ref="B75" r:id="rId61" display="https://www.excelcf.net/invest2/" xr:uid="{DEB91CA4-739C-4364-9C84-2D33399C92A8}"/>
    <hyperlink ref="B76" r:id="rId62" display="https://www.excelcf.net/longterm/" xr:uid="{EBEE33D7-E32D-4B0F-94C9-52991C81A883}"/>
    <hyperlink ref="B77" r:id="rId63" display="https://www.excelcf.net/ideco/" xr:uid="{4BD5F8E1-1604-4219-837C-AEF7433B7749}"/>
    <hyperlink ref="B78" r:id="rId64" display="https://www.excelcf.net/dc1/" xr:uid="{DD7D19D2-07F6-4211-8880-E90869B4C39D}"/>
    <hyperlink ref="B79" r:id="rId65" display="https://www.excelcf.net/investlp/" xr:uid="{B67E0682-A95F-4B65-A2A4-DA6CD27E618D}"/>
    <hyperlink ref="B80" r:id="rId66" display="https://www.excelcf.net/lifeplan/" xr:uid="{8E711B46-09C4-41E0-ADCE-8C686F59813E}"/>
    <hyperlink ref="B81" r:id="rId67" display="https://www.excelcf.net/portfolio/" xr:uid="{A2F99833-D845-4187-AE71-473B7F900DE0}"/>
    <hyperlink ref="B82" r:id="rId68" display="https://www.excelcf.net/torikuzushi/" xr:uid="{90197457-5110-403D-BB6F-22509234F285}"/>
    <hyperlink ref="B83" r:id="rId69" display="https://www.excelcf.net/rougo/" xr:uid="{B95AE016-2506-47EF-AA63-E35F804D6DCF}"/>
    <hyperlink ref="B84" r:id="rId70" display="https://www.excelcf.net/tsuki1/" xr:uid="{97899D51-F3A4-4A72-9934-BB003E8C9F97}"/>
    <hyperlink ref="B85" r:id="rId71" display="https://www.excelcf.net/tuki1/" xr:uid="{5FA466BC-0EE6-4ABF-B9C7-61D35F133934}"/>
    <hyperlink ref="B86" r:id="rId72" display="https://www.excelcf.net/dcplan/" xr:uid="{DAB217A9-1EF7-4EC0-BB4F-5FA77EBA0EFF}"/>
    <hyperlink ref="B87" r:id="rId73" display="https://www.excelcf.net/selectfund6/" xr:uid="{C506A1DD-3C3A-44DA-B88B-5924CB61D176}"/>
    <hyperlink ref="B88" r:id="rId74" display="https://www.excelcf.net/toushinvsdc/" xr:uid="{60757C93-9054-4700-8324-01CE1791BB8C}"/>
    <hyperlink ref="B89" r:id="rId75" display="https://www.excelcf.net/investment/" xr:uid="{D03DA96F-562E-4355-8F95-C737E803D059}"/>
    <hyperlink ref="B90" r:id="rId76" display="https://www.excelcf.net/dcpossibility/" xr:uid="{E1097707-CA28-4A57-BD99-F8F7D8C82D66}"/>
    <hyperlink ref="B91" r:id="rId77" display="https://www.excelcf.net/indexactive/" xr:uid="{95B9FAA6-D5EE-4C9E-9C42-2ABC0FDED7B6}"/>
    <hyperlink ref="B92" r:id="rId78" display="https://www.excelcf.net/dcshiryou/" xr:uid="{B5BCAC16-110A-4513-8FA6-FE3BA3D1C379}"/>
    <hyperlink ref="B93" r:id="rId79" display="https://www.excelcf.net/fundselectje/" xr:uid="{58B0702B-3AF4-4B52-86C9-80D65847B5C3}"/>
    <hyperlink ref="B94" r:id="rId80" display="https://www.excelcf.net/fundselect2/" xr:uid="{DFF28892-CD30-4AC3-8C81-9380F51AFD6D}"/>
    <hyperlink ref="B95" r:id="rId81" display="https://www.excelcf.net/selectfund3/" xr:uid="{30A2D4AD-CF54-4B28-B3EA-00832356F6DF}"/>
    <hyperlink ref="B96" r:id="rId82" display="https://www.excelcf.net/selectfund4/" xr:uid="{DE2ADD15-7424-4B1F-9995-29844E05AEF9}"/>
    <hyperlink ref="B97" r:id="rId83" display="https://www.excelcf.net/selectfund5/" xr:uid="{A03D3D2A-65D3-4ABE-B2CB-4960E41FC5E4}"/>
    <hyperlink ref="B98" r:id="rId84" display="https://www.excelcf.net/selectfund9/" xr:uid="{11BF7985-3BDC-40BE-B9A1-06481E4B47D8}"/>
    <hyperlink ref="B99" r:id="rId85" display="https://www.excelcf.net/no1/" xr:uid="{B9DB2789-1EE0-4073-B930-FAB748A83DDF}"/>
    <hyperlink ref="B100" r:id="rId86" display="https://www.excelcf.net/6part/" xr:uid="{DF87C5E6-199C-4F75-AE9E-AADD3AFA9F17}"/>
    <hyperlink ref="B101" r:id="rId87" display="https://www.excelcf.net/switch/" xr:uid="{A5C35FD9-BFA0-469A-9C88-48627134DD73}"/>
  </hyperlinks>
  <pageMargins left="0.51181102362204722" right="0.51181102362204722" top="0.35433070866141736" bottom="0.35433070866141736" header="0.31496062992125984" footer="0.31496062992125984"/>
  <pageSetup paperSize="9" fitToHeight="2" orientation="portrait" horizontalDpi="0" verticalDpi="0" r:id="rId8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W288"/>
  <sheetViews>
    <sheetView showRowColHeaders="0" tabSelected="1" zoomScaleNormal="100" zoomScaleSheetLayoutView="100" workbookViewId="0">
      <pane ySplit="8" topLeftCell="A42" activePane="bottomLeft" state="frozen"/>
      <selection pane="bottomLeft" activeCell="F137" sqref="F137:G137"/>
    </sheetView>
  </sheetViews>
  <sheetFormatPr defaultColWidth="4.5" defaultRowHeight="13.5" outlineLevelRow="1"/>
  <cols>
    <col min="1" max="1" width="5.625" style="2" customWidth="1"/>
    <col min="2" max="2" width="5.5" style="2" customWidth="1"/>
    <col min="3" max="4" width="5.5" style="2" bestFit="1" customWidth="1"/>
    <col min="5" max="6" width="5.5" style="2" customWidth="1"/>
    <col min="7" max="9" width="5.5" style="2" bestFit="1" customWidth="1"/>
    <col min="10" max="10" width="5.5" style="2" customWidth="1"/>
    <col min="11" max="13" width="5.5" style="2" bestFit="1" customWidth="1"/>
    <col min="14" max="14" width="5.5" style="2" customWidth="1"/>
    <col min="15" max="16" width="5.5" style="2" bestFit="1" customWidth="1"/>
    <col min="17" max="17" width="5.5" style="2" customWidth="1"/>
    <col min="18" max="18" width="5.5" style="2" bestFit="1" customWidth="1"/>
    <col min="19" max="19" width="5.375" style="2" customWidth="1"/>
    <col min="20" max="20" width="5.5" style="2" bestFit="1" customWidth="1"/>
    <col min="21" max="21" width="6.5" style="2" bestFit="1" customWidth="1"/>
    <col min="22" max="36" width="5.5" style="2" bestFit="1" customWidth="1"/>
    <col min="37" max="37" width="6.125" style="2" customWidth="1"/>
    <col min="38" max="38" width="4.5" style="2" customWidth="1"/>
    <col min="39" max="16384" width="4.5" style="2"/>
  </cols>
  <sheetData>
    <row r="1" spans="1:30">
      <c r="A1" s="1"/>
      <c r="B1" s="1"/>
      <c r="C1" s="1"/>
      <c r="D1" s="1"/>
      <c r="E1" s="1"/>
      <c r="F1" s="1"/>
      <c r="G1" s="1"/>
      <c r="H1" s="1"/>
      <c r="I1" s="1"/>
      <c r="J1" s="1"/>
      <c r="K1" s="1"/>
      <c r="L1" s="1"/>
      <c r="M1" s="1"/>
      <c r="N1" s="1"/>
      <c r="O1" s="1"/>
      <c r="P1" s="1"/>
      <c r="Q1" s="1"/>
      <c r="R1" s="9"/>
      <c r="S1" s="1"/>
    </row>
    <row r="2" spans="1:30">
      <c r="A2" s="1"/>
      <c r="B2" s="1"/>
      <c r="C2" s="1"/>
      <c r="D2" s="1"/>
      <c r="E2" s="1"/>
      <c r="F2" s="1"/>
      <c r="G2" s="1"/>
      <c r="H2" s="1"/>
      <c r="I2" s="1"/>
      <c r="J2" s="1"/>
      <c r="K2" s="1"/>
      <c r="L2" s="1"/>
      <c r="M2" s="380" t="s">
        <v>424</v>
      </c>
      <c r="N2" s="380" t="s">
        <v>425</v>
      </c>
      <c r="O2" s="380" t="s">
        <v>426</v>
      </c>
      <c r="P2" s="380" t="s">
        <v>429</v>
      </c>
      <c r="Q2" s="380" t="s">
        <v>427</v>
      </c>
      <c r="R2" s="380" t="s">
        <v>428</v>
      </c>
      <c r="S2" s="1"/>
    </row>
    <row r="3" spans="1:30" ht="19.5" thickBot="1">
      <c r="A3" s="1"/>
      <c r="B3" s="517" t="s">
        <v>184</v>
      </c>
      <c r="C3" s="517"/>
      <c r="D3" s="517"/>
      <c r="E3" s="517"/>
      <c r="F3" s="517"/>
      <c r="G3" s="517"/>
      <c r="H3" s="517"/>
      <c r="I3" s="517"/>
      <c r="J3" s="517"/>
      <c r="K3" s="517"/>
      <c r="L3" s="517"/>
      <c r="M3" s="517"/>
      <c r="N3" s="517"/>
      <c r="O3" s="517"/>
      <c r="P3" s="517"/>
      <c r="Q3" s="517"/>
      <c r="R3" s="517"/>
      <c r="S3" s="3"/>
    </row>
    <row r="4" spans="1:30" ht="14.25" thickTop="1">
      <c r="A4" s="1"/>
      <c r="B4" s="518" t="s">
        <v>185</v>
      </c>
      <c r="C4" s="519"/>
      <c r="D4" s="519"/>
      <c r="E4" s="519"/>
      <c r="F4" s="519"/>
      <c r="G4" s="519"/>
      <c r="H4" s="519"/>
      <c r="I4" s="519"/>
      <c r="J4" s="519"/>
      <c r="K4" s="519"/>
      <c r="L4" s="519"/>
      <c r="M4" s="519"/>
      <c r="N4" s="519"/>
      <c r="O4" s="519"/>
      <c r="P4" s="519"/>
      <c r="Q4" s="519"/>
      <c r="R4" s="520"/>
      <c r="S4" s="1"/>
    </row>
    <row r="5" spans="1:30">
      <c r="A5" s="1"/>
      <c r="B5" s="521"/>
      <c r="C5" s="522"/>
      <c r="D5" s="522"/>
      <c r="E5" s="522"/>
      <c r="F5" s="522"/>
      <c r="G5" s="522"/>
      <c r="H5" s="522"/>
      <c r="I5" s="522"/>
      <c r="J5" s="522"/>
      <c r="K5" s="522"/>
      <c r="L5" s="522"/>
      <c r="M5" s="522"/>
      <c r="N5" s="522"/>
      <c r="O5" s="522"/>
      <c r="P5" s="522"/>
      <c r="Q5" s="522"/>
      <c r="R5" s="523"/>
      <c r="S5" s="1"/>
    </row>
    <row r="6" spans="1:30">
      <c r="A6" s="1"/>
      <c r="B6" s="524"/>
      <c r="C6" s="525"/>
      <c r="D6" s="525"/>
      <c r="E6" s="525"/>
      <c r="F6" s="525"/>
      <c r="G6" s="525"/>
      <c r="H6" s="525"/>
      <c r="I6" s="525"/>
      <c r="J6" s="525"/>
      <c r="K6" s="525"/>
      <c r="L6" s="525"/>
      <c r="M6" s="525"/>
      <c r="N6" s="525"/>
      <c r="O6" s="525"/>
      <c r="P6" s="525"/>
      <c r="Q6" s="525"/>
      <c r="R6" s="526"/>
      <c r="S6" s="1"/>
    </row>
    <row r="7" spans="1:30">
      <c r="A7" s="1"/>
      <c r="B7" s="1"/>
      <c r="C7" s="3"/>
      <c r="D7" s="1"/>
      <c r="E7" s="1"/>
      <c r="F7" s="1"/>
      <c r="G7" s="1"/>
      <c r="H7" s="1"/>
      <c r="I7" s="1"/>
      <c r="J7" s="1"/>
      <c r="K7" s="1"/>
      <c r="L7" s="1"/>
      <c r="M7" s="1"/>
      <c r="N7" s="1"/>
      <c r="O7" s="1"/>
      <c r="P7" s="1"/>
      <c r="Q7" s="1"/>
      <c r="R7" s="1"/>
      <c r="S7" s="1"/>
      <c r="T7" s="281" t="s">
        <v>332</v>
      </c>
    </row>
    <row r="8" spans="1:30" ht="14.25" thickBot="1">
      <c r="A8" s="1"/>
      <c r="B8" s="4"/>
      <c r="C8" s="1" t="s">
        <v>96</v>
      </c>
      <c r="D8" s="1"/>
      <c r="E8" s="5"/>
      <c r="F8" s="1" t="s">
        <v>144</v>
      </c>
      <c r="G8" s="1"/>
      <c r="H8" s="1" t="s">
        <v>149</v>
      </c>
      <c r="I8" s="496" t="s">
        <v>150</v>
      </c>
      <c r="J8" s="513"/>
      <c r="K8" s="497" t="e">
        <f>60-O19+YEAR(C12)</f>
        <v>#VALUE!</v>
      </c>
      <c r="L8" s="498"/>
      <c r="M8" s="1" t="s">
        <v>151</v>
      </c>
      <c r="N8" s="496" t="s">
        <v>152</v>
      </c>
      <c r="O8" s="513"/>
      <c r="P8" s="497" t="e">
        <f>90-O19+YEAR(C12)</f>
        <v>#VALUE!</v>
      </c>
      <c r="Q8" s="498"/>
      <c r="R8" s="1" t="s">
        <v>151</v>
      </c>
      <c r="S8" s="1"/>
      <c r="T8" s="281" t="s">
        <v>333</v>
      </c>
    </row>
    <row r="9" spans="1:30">
      <c r="A9" s="1"/>
      <c r="B9" s="1"/>
      <c r="C9" s="1"/>
      <c r="D9" s="1"/>
      <c r="E9" s="1"/>
      <c r="F9" s="1"/>
      <c r="G9" s="1"/>
      <c r="H9" s="1"/>
      <c r="I9" s="1"/>
      <c r="J9" s="1"/>
      <c r="K9" s="1"/>
      <c r="L9" s="1"/>
      <c r="M9" s="1"/>
      <c r="N9" s="1"/>
      <c r="O9" s="1"/>
      <c r="P9" s="1"/>
      <c r="Q9" s="1"/>
      <c r="R9" s="1"/>
      <c r="S9" s="1"/>
    </row>
    <row r="10" spans="1:30" ht="14.25" thickBot="1">
      <c r="A10" s="1"/>
      <c r="B10" s="6" t="s">
        <v>145</v>
      </c>
      <c r="C10" s="7"/>
      <c r="D10" s="7"/>
      <c r="E10" s="7"/>
      <c r="F10" s="7"/>
      <c r="G10" s="7"/>
      <c r="H10" s="7"/>
      <c r="I10" s="7"/>
      <c r="J10" s="7"/>
      <c r="K10" s="7"/>
      <c r="L10" s="7"/>
      <c r="M10" s="7"/>
      <c r="N10" s="7"/>
      <c r="O10" s="7"/>
      <c r="P10" s="7"/>
      <c r="Q10" s="7"/>
      <c r="R10" s="7"/>
      <c r="S10" s="1"/>
      <c r="T10" s="33" t="s">
        <v>177</v>
      </c>
      <c r="U10" s="33"/>
    </row>
    <row r="11" spans="1:30">
      <c r="A11" s="1"/>
      <c r="B11" s="1"/>
      <c r="C11" s="1"/>
      <c r="D11" s="1"/>
      <c r="E11" s="1"/>
      <c r="F11" s="515" t="s">
        <v>183</v>
      </c>
      <c r="G11" s="515"/>
      <c r="H11" s="515"/>
      <c r="I11" s="515"/>
      <c r="J11" s="515"/>
      <c r="K11" s="1"/>
      <c r="L11" s="1"/>
      <c r="M11" s="1" t="s">
        <v>162</v>
      </c>
      <c r="N11" s="1"/>
      <c r="O11" s="1"/>
      <c r="P11" s="1"/>
      <c r="Q11" s="1"/>
      <c r="R11" s="1"/>
      <c r="S11" s="1"/>
      <c r="T11" s="33" t="s">
        <v>178</v>
      </c>
      <c r="U11" s="33"/>
    </row>
    <row r="12" spans="1:30" ht="14.25" thickBot="1">
      <c r="A12" s="1"/>
      <c r="B12" s="8" t="s">
        <v>87</v>
      </c>
      <c r="C12" s="514"/>
      <c r="D12" s="514"/>
      <c r="E12" s="1"/>
      <c r="F12" s="532" t="s">
        <v>182</v>
      </c>
      <c r="G12" s="532"/>
      <c r="H12" s="528"/>
      <c r="I12" s="528"/>
      <c r="J12" s="512" t="s">
        <v>24</v>
      </c>
      <c r="K12" s="512"/>
      <c r="L12" s="9"/>
      <c r="M12" s="10" t="s">
        <v>106</v>
      </c>
      <c r="N12" s="430">
        <v>90</v>
      </c>
      <c r="O12" s="430"/>
      <c r="P12" s="1" t="s">
        <v>148</v>
      </c>
      <c r="Q12" s="1"/>
      <c r="R12" s="1"/>
      <c r="S12" s="1"/>
      <c r="T12" s="33" t="s">
        <v>179</v>
      </c>
      <c r="U12" s="33"/>
    </row>
    <row r="13" spans="1:30" ht="14.25" thickBot="1">
      <c r="A13" s="1"/>
      <c r="B13" s="516" t="s">
        <v>431</v>
      </c>
      <c r="C13" s="516"/>
      <c r="D13" s="516"/>
      <c r="E13" s="1"/>
      <c r="F13" s="531" t="s">
        <v>147</v>
      </c>
      <c r="G13" s="531"/>
      <c r="H13" s="527"/>
      <c r="I13" s="527"/>
      <c r="J13" s="512" t="s">
        <v>24</v>
      </c>
      <c r="K13" s="512"/>
      <c r="L13" s="1"/>
      <c r="M13" s="1"/>
      <c r="N13" s="1"/>
      <c r="O13" s="1"/>
      <c r="P13" s="1"/>
      <c r="Q13" s="1"/>
      <c r="R13" s="1"/>
      <c r="S13" s="1"/>
      <c r="T13" s="33" t="s">
        <v>180</v>
      </c>
      <c r="U13" s="33"/>
    </row>
    <row r="14" spans="1:30" ht="14.25" thickBot="1">
      <c r="A14" s="1"/>
      <c r="B14" s="516"/>
      <c r="C14" s="516"/>
      <c r="D14" s="516"/>
      <c r="E14" s="1"/>
      <c r="F14" s="530" t="s">
        <v>146</v>
      </c>
      <c r="G14" s="530"/>
      <c r="H14" s="527"/>
      <c r="I14" s="527"/>
      <c r="J14" s="512" t="s">
        <v>24</v>
      </c>
      <c r="K14" s="512"/>
      <c r="L14" s="1"/>
      <c r="M14" s="1"/>
      <c r="N14" s="1"/>
      <c r="O14" s="1"/>
      <c r="P14" s="1"/>
      <c r="Q14" s="1"/>
      <c r="R14" s="1"/>
      <c r="S14" s="1"/>
      <c r="T14" s="413" t="s">
        <v>445</v>
      </c>
      <c r="U14" s="413"/>
      <c r="V14" s="413"/>
      <c r="W14" s="412" t="s">
        <v>444</v>
      </c>
      <c r="X14" s="412"/>
      <c r="Y14" s="412"/>
      <c r="Z14" s="412"/>
      <c r="AA14" s="412"/>
      <c r="AB14" s="412"/>
      <c r="AC14" s="33" t="s">
        <v>446</v>
      </c>
      <c r="AD14" s="33"/>
    </row>
    <row r="15" spans="1:30" ht="13.15" customHeight="1">
      <c r="A15" s="1"/>
      <c r="B15" s="1"/>
      <c r="C15" s="1"/>
      <c r="D15" s="1"/>
      <c r="E15" s="1"/>
      <c r="F15" s="1"/>
      <c r="G15" s="1"/>
      <c r="H15" s="1"/>
      <c r="I15" s="1"/>
      <c r="J15" s="1"/>
      <c r="K15" s="1"/>
      <c r="L15" s="1"/>
      <c r="M15" s="1"/>
      <c r="N15" s="1"/>
      <c r="O15" s="1"/>
      <c r="P15" s="1"/>
      <c r="Q15" s="1"/>
      <c r="R15" s="1"/>
      <c r="S15" s="1"/>
      <c r="T15" s="414" t="s">
        <v>435</v>
      </c>
      <c r="U15" s="415"/>
      <c r="V15" s="415"/>
      <c r="W15" s="415"/>
      <c r="X15" s="416"/>
    </row>
    <row r="16" spans="1:30" ht="14.25" thickBot="1">
      <c r="A16" s="1"/>
      <c r="B16" s="6" t="s">
        <v>36</v>
      </c>
      <c r="C16" s="7"/>
      <c r="D16" s="7"/>
      <c r="E16" s="7"/>
      <c r="F16" s="7"/>
      <c r="G16" s="7"/>
      <c r="H16" s="7"/>
      <c r="I16" s="7"/>
      <c r="J16" s="7"/>
      <c r="K16" s="7"/>
      <c r="L16" s="7"/>
      <c r="M16" s="7"/>
      <c r="N16" s="7"/>
      <c r="O16" s="7"/>
      <c r="P16" s="7"/>
      <c r="Q16" s="7"/>
      <c r="R16" s="7"/>
      <c r="S16" s="1"/>
      <c r="T16" s="417"/>
      <c r="U16" s="418"/>
      <c r="V16" s="418"/>
      <c r="W16" s="418"/>
      <c r="X16" s="419"/>
    </row>
    <row r="17" spans="1:24" ht="14.25" thickBot="1">
      <c r="A17" s="1"/>
      <c r="B17" s="11"/>
      <c r="C17" s="1"/>
      <c r="D17" s="1"/>
      <c r="E17" s="1"/>
      <c r="F17" s="1"/>
      <c r="G17" s="1"/>
      <c r="H17" s="1"/>
      <c r="I17" s="1"/>
      <c r="J17" s="1"/>
      <c r="K17" s="1"/>
      <c r="L17" s="1"/>
      <c r="M17" s="1"/>
      <c r="N17" s="1"/>
      <c r="O17" s="1"/>
      <c r="P17" s="1"/>
      <c r="Q17" s="1"/>
      <c r="R17" s="1"/>
      <c r="S17" s="1"/>
      <c r="T17" s="420"/>
      <c r="U17" s="421"/>
      <c r="V17" s="421"/>
      <c r="W17" s="421"/>
      <c r="X17" s="422"/>
    </row>
    <row r="18" spans="1:24">
      <c r="A18" s="1"/>
      <c r="B18" s="442"/>
      <c r="C18" s="442"/>
      <c r="D18" s="442" t="s">
        <v>11</v>
      </c>
      <c r="E18" s="442"/>
      <c r="F18" s="442"/>
      <c r="G18" s="442" t="s">
        <v>14</v>
      </c>
      <c r="H18" s="442"/>
      <c r="I18" s="442" t="s">
        <v>13</v>
      </c>
      <c r="J18" s="442"/>
      <c r="K18" s="442"/>
      <c r="L18" s="442" t="s">
        <v>12</v>
      </c>
      <c r="M18" s="442"/>
      <c r="N18" s="442"/>
      <c r="O18" s="12" t="s">
        <v>88</v>
      </c>
      <c r="P18" s="442" t="s">
        <v>15</v>
      </c>
      <c r="Q18" s="442"/>
      <c r="R18" s="442"/>
      <c r="S18" s="1"/>
    </row>
    <row r="19" spans="1:24" ht="14.25" thickBot="1">
      <c r="A19" s="1"/>
      <c r="B19" s="436" t="s">
        <v>16</v>
      </c>
      <c r="C19" s="436"/>
      <c r="D19" s="489"/>
      <c r="E19" s="490"/>
      <c r="F19" s="490"/>
      <c r="G19" s="494"/>
      <c r="H19" s="494"/>
      <c r="I19" s="494"/>
      <c r="J19" s="494"/>
      <c r="K19" s="494"/>
      <c r="L19" s="549"/>
      <c r="M19" s="549"/>
      <c r="N19" s="550"/>
      <c r="O19" s="13" t="str">
        <f t="shared" ref="O19:O24" si="0">IF(ISBLANK(L19),"",YEAR(C$12)-YEAR(L19))</f>
        <v/>
      </c>
      <c r="P19" s="458"/>
      <c r="Q19" s="458"/>
      <c r="R19" s="458"/>
      <c r="S19" s="1"/>
      <c r="T19" s="552" t="s">
        <v>442</v>
      </c>
      <c r="U19" s="553"/>
      <c r="V19" s="553"/>
      <c r="W19" s="553"/>
      <c r="X19" s="553"/>
    </row>
    <row r="20" spans="1:24" ht="14.25" thickBot="1">
      <c r="A20" s="1"/>
      <c r="B20" s="459" t="s">
        <v>17</v>
      </c>
      <c r="C20" s="459"/>
      <c r="D20" s="487"/>
      <c r="E20" s="488"/>
      <c r="F20" s="488"/>
      <c r="G20" s="494"/>
      <c r="H20" s="494"/>
      <c r="I20" s="494"/>
      <c r="J20" s="494"/>
      <c r="K20" s="494"/>
      <c r="L20" s="547"/>
      <c r="M20" s="548"/>
      <c r="N20" s="548"/>
      <c r="O20" s="13" t="str">
        <f t="shared" si="0"/>
        <v/>
      </c>
      <c r="P20" s="458"/>
      <c r="Q20" s="458"/>
      <c r="R20" s="458"/>
      <c r="S20" s="1"/>
      <c r="T20" s="553"/>
      <c r="U20" s="553"/>
      <c r="V20" s="553"/>
      <c r="W20" s="553"/>
      <c r="X20" s="553"/>
    </row>
    <row r="21" spans="1:24" ht="14.25" thickBot="1">
      <c r="A21" s="1"/>
      <c r="B21" s="459" t="s">
        <v>18</v>
      </c>
      <c r="C21" s="459"/>
      <c r="D21" s="485"/>
      <c r="E21" s="486"/>
      <c r="F21" s="486"/>
      <c r="G21" s="493"/>
      <c r="H21" s="493"/>
      <c r="I21" s="494"/>
      <c r="J21" s="494"/>
      <c r="K21" s="494"/>
      <c r="L21" s="491"/>
      <c r="M21" s="491"/>
      <c r="N21" s="492"/>
      <c r="O21" s="13" t="str">
        <f t="shared" si="0"/>
        <v/>
      </c>
      <c r="P21" s="458"/>
      <c r="Q21" s="458"/>
      <c r="R21" s="458"/>
      <c r="S21" s="1"/>
      <c r="T21" s="553"/>
      <c r="U21" s="553"/>
      <c r="V21" s="553"/>
      <c r="W21" s="553"/>
      <c r="X21" s="553"/>
    </row>
    <row r="22" spans="1:24" ht="14.25" thickBot="1">
      <c r="A22" s="1"/>
      <c r="B22" s="459" t="s">
        <v>19</v>
      </c>
      <c r="C22" s="459"/>
      <c r="D22" s="485"/>
      <c r="E22" s="486"/>
      <c r="F22" s="486"/>
      <c r="G22" s="493"/>
      <c r="H22" s="493"/>
      <c r="I22" s="494"/>
      <c r="J22" s="494"/>
      <c r="K22" s="494"/>
      <c r="L22" s="491"/>
      <c r="M22" s="491"/>
      <c r="N22" s="492"/>
      <c r="O22" s="13" t="str">
        <f t="shared" si="0"/>
        <v/>
      </c>
      <c r="P22" s="458"/>
      <c r="Q22" s="458"/>
      <c r="R22" s="458"/>
      <c r="S22" s="1"/>
      <c r="T22" s="553"/>
      <c r="U22" s="553"/>
      <c r="V22" s="553"/>
      <c r="W22" s="553"/>
      <c r="X22" s="553"/>
    </row>
    <row r="23" spans="1:24" ht="14.25" thickBot="1">
      <c r="A23" s="1"/>
      <c r="B23" s="459" t="s">
        <v>20</v>
      </c>
      <c r="C23" s="459"/>
      <c r="D23" s="485"/>
      <c r="E23" s="486"/>
      <c r="F23" s="486"/>
      <c r="G23" s="493"/>
      <c r="H23" s="493"/>
      <c r="I23" s="494"/>
      <c r="J23" s="494"/>
      <c r="K23" s="494"/>
      <c r="L23" s="491"/>
      <c r="M23" s="491"/>
      <c r="N23" s="492"/>
      <c r="O23" s="13" t="str">
        <f t="shared" si="0"/>
        <v/>
      </c>
      <c r="P23" s="458"/>
      <c r="Q23" s="458"/>
      <c r="R23" s="458"/>
      <c r="S23" s="1"/>
      <c r="T23" s="553"/>
      <c r="U23" s="553"/>
      <c r="V23" s="553"/>
      <c r="W23" s="553"/>
      <c r="X23" s="553"/>
    </row>
    <row r="24" spans="1:24" ht="14.25" thickBot="1">
      <c r="A24" s="1"/>
      <c r="B24" s="459" t="s">
        <v>21</v>
      </c>
      <c r="C24" s="459"/>
      <c r="D24" s="485"/>
      <c r="E24" s="486"/>
      <c r="F24" s="486"/>
      <c r="G24" s="493"/>
      <c r="H24" s="493"/>
      <c r="I24" s="494"/>
      <c r="J24" s="494"/>
      <c r="K24" s="494"/>
      <c r="L24" s="491"/>
      <c r="M24" s="491"/>
      <c r="N24" s="492"/>
      <c r="O24" s="13" t="str">
        <f t="shared" si="0"/>
        <v/>
      </c>
      <c r="P24" s="458"/>
      <c r="Q24" s="458"/>
      <c r="R24" s="458"/>
      <c r="S24" s="1"/>
      <c r="T24" s="553"/>
      <c r="U24" s="553"/>
      <c r="V24" s="553"/>
      <c r="W24" s="553"/>
      <c r="X24" s="553"/>
    </row>
    <row r="25" spans="1:24">
      <c r="A25" s="1"/>
      <c r="B25" s="1"/>
      <c r="C25" s="1"/>
      <c r="D25" s="1"/>
      <c r="E25" s="1"/>
      <c r="F25" s="1"/>
      <c r="G25" s="1"/>
      <c r="H25" s="1"/>
      <c r="I25" s="1"/>
      <c r="J25" s="1"/>
      <c r="K25" s="1"/>
      <c r="L25" s="1"/>
      <c r="M25" s="1"/>
      <c r="N25" s="1"/>
      <c r="O25" s="1"/>
      <c r="P25" s="1"/>
      <c r="Q25" s="1"/>
      <c r="R25" s="1"/>
      <c r="S25" s="1"/>
      <c r="T25" s="399"/>
      <c r="U25" s="399"/>
      <c r="V25" s="399"/>
      <c r="W25" s="399"/>
      <c r="X25" s="399"/>
    </row>
    <row r="26" spans="1:24" ht="3.75" customHeight="1">
      <c r="A26" s="1"/>
      <c r="B26" s="1"/>
      <c r="C26" s="1"/>
      <c r="D26" s="1"/>
      <c r="E26" s="1"/>
      <c r="F26" s="1"/>
      <c r="G26" s="1"/>
      <c r="H26" s="1"/>
      <c r="I26" s="1"/>
      <c r="J26" s="1"/>
      <c r="K26" s="1"/>
      <c r="L26" s="1"/>
      <c r="M26" s="1"/>
      <c r="N26" s="1"/>
      <c r="O26" s="1"/>
      <c r="P26" s="1"/>
      <c r="Q26" s="1"/>
      <c r="R26" s="1"/>
      <c r="S26" s="1"/>
    </row>
    <row r="27" spans="1:24" ht="3.75" customHeight="1">
      <c r="A27" s="1"/>
      <c r="B27" s="1"/>
      <c r="C27" s="1"/>
      <c r="D27" s="1"/>
      <c r="E27" s="1"/>
      <c r="F27" s="1"/>
      <c r="G27" s="1"/>
      <c r="H27" s="1"/>
      <c r="I27" s="1"/>
      <c r="J27" s="1"/>
      <c r="K27" s="1"/>
      <c r="L27" s="1"/>
      <c r="M27" s="1"/>
      <c r="N27" s="1"/>
      <c r="O27" s="1"/>
      <c r="P27" s="1"/>
      <c r="Q27" s="1"/>
      <c r="R27" s="1"/>
      <c r="S27" s="1"/>
    </row>
    <row r="28" spans="1:24" ht="3.75" customHeight="1">
      <c r="A28" s="1"/>
      <c r="B28" s="1"/>
      <c r="C28" s="1"/>
      <c r="D28" s="1"/>
      <c r="E28" s="1"/>
      <c r="F28" s="1"/>
      <c r="G28" s="1"/>
      <c r="H28" s="1"/>
      <c r="I28" s="1"/>
      <c r="J28" s="1"/>
      <c r="K28" s="1"/>
      <c r="L28" s="1"/>
      <c r="M28" s="1"/>
      <c r="N28" s="1"/>
      <c r="O28" s="1"/>
      <c r="P28" s="1"/>
      <c r="Q28" s="1"/>
      <c r="R28" s="1"/>
      <c r="S28" s="1"/>
    </row>
    <row r="29" spans="1:24" ht="14.25" thickBot="1">
      <c r="A29" s="1"/>
      <c r="B29" s="6" t="s">
        <v>45</v>
      </c>
      <c r="C29" s="7"/>
      <c r="D29" s="7"/>
      <c r="E29" s="7"/>
      <c r="F29" s="7"/>
      <c r="G29" s="7"/>
      <c r="H29" s="7"/>
      <c r="I29" s="7"/>
      <c r="J29" s="7"/>
      <c r="K29" s="7"/>
      <c r="L29" s="7"/>
      <c r="M29" s="7"/>
      <c r="N29" s="7"/>
      <c r="O29" s="7"/>
      <c r="P29" s="7"/>
      <c r="Q29" s="7"/>
      <c r="R29" s="7"/>
      <c r="S29" s="1"/>
    </row>
    <row r="30" spans="1:24">
      <c r="A30" s="1"/>
      <c r="B30" s="1"/>
      <c r="C30" s="1"/>
      <c r="D30" s="1"/>
      <c r="E30" s="1"/>
      <c r="F30" s="1"/>
      <c r="G30" s="1"/>
      <c r="H30" s="1"/>
      <c r="I30" s="1"/>
      <c r="J30" s="1"/>
      <c r="K30" s="1"/>
      <c r="L30" s="1"/>
      <c r="M30" s="1"/>
      <c r="N30" s="1"/>
      <c r="O30" s="1"/>
      <c r="P30" s="1"/>
      <c r="Q30" s="1"/>
      <c r="R30" s="1"/>
      <c r="S30" s="1"/>
    </row>
    <row r="31" spans="1:24" ht="14.25" thickBot="1">
      <c r="A31" s="1"/>
      <c r="B31" s="442" t="s">
        <v>26</v>
      </c>
      <c r="C31" s="442"/>
      <c r="D31" s="433" t="s">
        <v>168</v>
      </c>
      <c r="E31" s="433"/>
      <c r="F31" s="442"/>
      <c r="G31" s="442"/>
      <c r="H31" s="283"/>
      <c r="I31" s="482"/>
      <c r="J31" s="482"/>
      <c r="K31" s="482"/>
      <c r="L31" s="495"/>
      <c r="M31" s="495"/>
      <c r="N31" s="1"/>
      <c r="O31" s="1"/>
      <c r="P31" s="1"/>
      <c r="Q31" s="1"/>
      <c r="R31" s="1"/>
      <c r="S31" s="1"/>
    </row>
    <row r="32" spans="1:24">
      <c r="A32" s="1"/>
      <c r="B32" s="442"/>
      <c r="C32" s="442"/>
      <c r="D32" s="442"/>
      <c r="E32" s="442"/>
      <c r="F32" s="442" t="s">
        <v>342</v>
      </c>
      <c r="G32" s="442"/>
      <c r="H32" s="442"/>
      <c r="I32" s="442"/>
      <c r="J32" s="442"/>
      <c r="K32" s="442"/>
      <c r="L32" s="442"/>
      <c r="M32" s="442"/>
      <c r="N32" s="1"/>
      <c r="O32" s="1"/>
      <c r="P32" s="1"/>
      <c r="Q32" s="1"/>
      <c r="R32" s="1"/>
      <c r="S32" s="1"/>
      <c r="T32" s="538" t="s">
        <v>393</v>
      </c>
      <c r="U32" s="539"/>
      <c r="V32" s="539"/>
      <c r="W32" s="539"/>
      <c r="X32" s="540"/>
    </row>
    <row r="33" spans="1:51" ht="14.25" thickBot="1">
      <c r="A33" s="1"/>
      <c r="B33" s="475">
        <f>YEAR(C12)</f>
        <v>1900</v>
      </c>
      <c r="C33" s="476"/>
      <c r="D33" s="443" t="s">
        <v>22</v>
      </c>
      <c r="E33" s="443"/>
      <c r="F33" s="533"/>
      <c r="G33" s="534"/>
      <c r="H33" s="443" t="s">
        <v>24</v>
      </c>
      <c r="I33" s="443"/>
      <c r="J33" s="477" t="s">
        <v>341</v>
      </c>
      <c r="K33" s="477"/>
      <c r="L33" s="535"/>
      <c r="M33" s="535"/>
      <c r="N33" s="1"/>
      <c r="O33" s="1"/>
      <c r="P33" s="1"/>
      <c r="Q33" s="1"/>
      <c r="R33" s="1"/>
      <c r="S33" s="1"/>
      <c r="T33" s="541"/>
      <c r="U33" s="542"/>
      <c r="V33" s="542"/>
      <c r="W33" s="542"/>
      <c r="X33" s="543"/>
    </row>
    <row r="34" spans="1:51" ht="14.25" thickBot="1">
      <c r="A34" s="1"/>
      <c r="B34" s="483"/>
      <c r="C34" s="484"/>
      <c r="D34" s="427" t="s">
        <v>22</v>
      </c>
      <c r="E34" s="427"/>
      <c r="F34" s="483"/>
      <c r="G34" s="484"/>
      <c r="H34" s="427" t="s">
        <v>24</v>
      </c>
      <c r="I34" s="427"/>
      <c r="J34" s="477" t="s">
        <v>341</v>
      </c>
      <c r="K34" s="477"/>
      <c r="L34" s="618"/>
      <c r="M34" s="618"/>
      <c r="N34" s="1"/>
      <c r="O34" s="1"/>
      <c r="P34" s="1"/>
      <c r="Q34" s="1"/>
      <c r="R34" s="1"/>
      <c r="S34" s="1"/>
      <c r="T34" s="544"/>
      <c r="U34" s="545"/>
      <c r="V34" s="545"/>
      <c r="W34" s="545"/>
      <c r="X34" s="546"/>
    </row>
    <row r="35" spans="1:51" ht="14.25" thickBot="1">
      <c r="A35" s="1"/>
      <c r="B35" s="483"/>
      <c r="C35" s="484"/>
      <c r="D35" s="427" t="s">
        <v>22</v>
      </c>
      <c r="E35" s="427"/>
      <c r="F35" s="483"/>
      <c r="G35" s="484"/>
      <c r="H35" s="427" t="s">
        <v>24</v>
      </c>
      <c r="I35" s="427"/>
      <c r="J35" s="477" t="s">
        <v>341</v>
      </c>
      <c r="K35" s="477"/>
      <c r="L35" s="499"/>
      <c r="M35" s="499"/>
      <c r="N35" s="1"/>
      <c r="O35" s="1"/>
      <c r="P35" s="1"/>
      <c r="Q35" s="1"/>
      <c r="R35" s="1"/>
      <c r="S35" s="1"/>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14.25" thickBot="1">
      <c r="A36" s="1"/>
      <c r="B36" s="483"/>
      <c r="C36" s="484"/>
      <c r="D36" s="427" t="s">
        <v>22</v>
      </c>
      <c r="E36" s="427"/>
      <c r="F36" s="483"/>
      <c r="G36" s="484"/>
      <c r="H36" s="427" t="s">
        <v>24</v>
      </c>
      <c r="I36" s="427"/>
      <c r="J36" s="477" t="s">
        <v>341</v>
      </c>
      <c r="K36" s="477"/>
      <c r="L36" s="499"/>
      <c r="M36" s="499"/>
      <c r="N36" s="1"/>
      <c r="O36" s="1"/>
      <c r="P36" s="1"/>
      <c r="Q36" s="1"/>
      <c r="R36" s="1"/>
      <c r="S36" s="1"/>
    </row>
    <row r="37" spans="1:51" ht="14.25" thickBot="1">
      <c r="A37" s="1"/>
      <c r="B37" s="483"/>
      <c r="C37" s="484"/>
      <c r="D37" s="427" t="s">
        <v>22</v>
      </c>
      <c r="E37" s="427"/>
      <c r="F37" s="483"/>
      <c r="G37" s="484"/>
      <c r="H37" s="427" t="s">
        <v>24</v>
      </c>
      <c r="I37" s="427"/>
      <c r="J37" s="477" t="s">
        <v>341</v>
      </c>
      <c r="K37" s="477"/>
      <c r="L37" s="499"/>
      <c r="M37" s="499"/>
      <c r="N37" s="1"/>
      <c r="O37" s="1"/>
      <c r="P37" s="1"/>
      <c r="Q37" s="1"/>
      <c r="R37" s="1"/>
      <c r="S37" s="1"/>
    </row>
    <row r="38" spans="1:51" ht="14.25" thickBot="1">
      <c r="A38" s="1"/>
      <c r="B38" s="483"/>
      <c r="C38" s="484"/>
      <c r="D38" s="427" t="s">
        <v>22</v>
      </c>
      <c r="E38" s="427"/>
      <c r="F38" s="483"/>
      <c r="G38" s="484"/>
      <c r="H38" s="427" t="s">
        <v>24</v>
      </c>
      <c r="I38" s="427"/>
      <c r="J38" s="477" t="s">
        <v>341</v>
      </c>
      <c r="K38" s="477"/>
      <c r="L38" s="499"/>
      <c r="M38" s="499"/>
      <c r="N38" s="1"/>
      <c r="O38" s="1"/>
      <c r="P38" s="1"/>
      <c r="Q38" s="1"/>
      <c r="R38" s="1"/>
      <c r="S38" s="1"/>
    </row>
    <row r="39" spans="1:51" ht="14.25" thickBot="1">
      <c r="A39" s="1"/>
      <c r="B39" s="483"/>
      <c r="C39" s="484"/>
      <c r="D39" s="427" t="s">
        <v>22</v>
      </c>
      <c r="E39" s="427"/>
      <c r="F39" s="483"/>
      <c r="G39" s="484"/>
      <c r="H39" s="427" t="s">
        <v>24</v>
      </c>
      <c r="I39" s="427"/>
      <c r="J39" s="477" t="s">
        <v>341</v>
      </c>
      <c r="K39" s="477"/>
      <c r="L39" s="499"/>
      <c r="M39" s="499"/>
      <c r="N39" s="1"/>
      <c r="O39" s="1"/>
      <c r="P39" s="1"/>
      <c r="Q39" s="1"/>
      <c r="R39" s="1"/>
      <c r="S39" s="1"/>
    </row>
    <row r="40" spans="1:51" ht="14.25" thickBot="1">
      <c r="A40" s="1"/>
      <c r="B40" s="483"/>
      <c r="C40" s="484"/>
      <c r="D40" s="427" t="s">
        <v>22</v>
      </c>
      <c r="E40" s="427"/>
      <c r="F40" s="483"/>
      <c r="G40" s="484"/>
      <c r="H40" s="427" t="s">
        <v>24</v>
      </c>
      <c r="I40" s="427"/>
      <c r="J40" s="477" t="s">
        <v>341</v>
      </c>
      <c r="K40" s="477"/>
      <c r="L40" s="499"/>
      <c r="M40" s="499"/>
      <c r="N40" s="1"/>
      <c r="O40" s="1"/>
      <c r="P40" s="1"/>
      <c r="Q40" s="1"/>
      <c r="R40" s="1"/>
      <c r="S40" s="1"/>
    </row>
    <row r="41" spans="1:51">
      <c r="A41" s="1"/>
      <c r="B41" s="1"/>
      <c r="C41" s="1"/>
      <c r="D41" s="1"/>
      <c r="E41" s="1"/>
      <c r="F41" s="1"/>
      <c r="G41" s="1"/>
      <c r="H41" s="1"/>
      <c r="I41" s="1"/>
      <c r="J41" s="1"/>
      <c r="K41" s="1"/>
      <c r="L41" s="1"/>
      <c r="M41" s="1"/>
      <c r="N41" s="1"/>
      <c r="O41" s="1"/>
      <c r="P41" s="1"/>
      <c r="Q41" s="1"/>
      <c r="R41" s="1"/>
      <c r="S41" s="1"/>
    </row>
    <row r="42" spans="1:51" ht="14.25" thickBot="1">
      <c r="A42" s="1"/>
      <c r="B42" s="442" t="s">
        <v>26</v>
      </c>
      <c r="C42" s="442"/>
      <c r="D42" s="481" t="s">
        <v>167</v>
      </c>
      <c r="E42" s="481"/>
      <c r="F42" s="442"/>
      <c r="G42" s="442"/>
      <c r="H42" s="284"/>
      <c r="I42" s="482"/>
      <c r="J42" s="482"/>
      <c r="K42" s="482"/>
      <c r="L42" s="478"/>
      <c r="M42" s="478"/>
      <c r="N42" s="1"/>
      <c r="O42" s="1"/>
      <c r="P42" s="1"/>
      <c r="Q42" s="1"/>
      <c r="R42" s="1"/>
      <c r="S42" s="1"/>
    </row>
    <row r="43" spans="1:51">
      <c r="A43" s="1"/>
      <c r="B43" s="442" t="s">
        <v>27</v>
      </c>
      <c r="C43" s="442"/>
      <c r="D43" s="442"/>
      <c r="E43" s="442"/>
      <c r="F43" s="442" t="s">
        <v>342</v>
      </c>
      <c r="G43" s="442"/>
      <c r="H43" s="442"/>
      <c r="I43" s="442"/>
      <c r="J43" s="442"/>
      <c r="K43" s="442"/>
      <c r="L43" s="442"/>
      <c r="M43" s="442"/>
      <c r="N43" s="1"/>
      <c r="O43" s="1"/>
      <c r="P43" s="1"/>
      <c r="Q43" s="1"/>
      <c r="R43" s="1"/>
      <c r="S43" s="1"/>
    </row>
    <row r="44" spans="1:51" ht="14.25" thickBot="1">
      <c r="A44" s="1"/>
      <c r="B44" s="479">
        <f>YEAR(C12)</f>
        <v>1900</v>
      </c>
      <c r="C44" s="479"/>
      <c r="D44" s="443" t="s">
        <v>22</v>
      </c>
      <c r="E44" s="443"/>
      <c r="F44" s="480">
        <v>0</v>
      </c>
      <c r="G44" s="480"/>
      <c r="H44" s="443" t="s">
        <v>24</v>
      </c>
      <c r="I44" s="443"/>
      <c r="J44" s="477" t="s">
        <v>341</v>
      </c>
      <c r="K44" s="477"/>
      <c r="L44" s="535">
        <v>0.01</v>
      </c>
      <c r="M44" s="535"/>
      <c r="N44" s="1"/>
      <c r="O44" s="1"/>
      <c r="P44" s="1"/>
      <c r="Q44" s="1"/>
      <c r="R44" s="1"/>
      <c r="S44" s="1"/>
    </row>
    <row r="45" spans="1:51" ht="14.25" thickBot="1">
      <c r="A45" s="1"/>
      <c r="B45" s="432"/>
      <c r="C45" s="432"/>
      <c r="D45" s="427" t="s">
        <v>22</v>
      </c>
      <c r="E45" s="427"/>
      <c r="F45" s="432"/>
      <c r="G45" s="432"/>
      <c r="H45" s="427" t="s">
        <v>24</v>
      </c>
      <c r="I45" s="427"/>
      <c r="J45" s="477" t="s">
        <v>341</v>
      </c>
      <c r="K45" s="477"/>
      <c r="L45" s="499">
        <v>0</v>
      </c>
      <c r="M45" s="499"/>
      <c r="N45" s="1"/>
      <c r="O45" s="1"/>
      <c r="P45" s="1"/>
      <c r="Q45" s="1"/>
      <c r="R45" s="1"/>
      <c r="S45" s="1"/>
    </row>
    <row r="46" spans="1:51" ht="14.25" thickBot="1">
      <c r="A46" s="1"/>
      <c r="B46" s="432"/>
      <c r="C46" s="432"/>
      <c r="D46" s="427" t="s">
        <v>22</v>
      </c>
      <c r="E46" s="427"/>
      <c r="F46" s="432"/>
      <c r="G46" s="432"/>
      <c r="H46" s="427" t="s">
        <v>24</v>
      </c>
      <c r="I46" s="427"/>
      <c r="J46" s="477" t="s">
        <v>341</v>
      </c>
      <c r="K46" s="477"/>
      <c r="L46" s="499">
        <v>0</v>
      </c>
      <c r="M46" s="499"/>
      <c r="N46" s="1"/>
      <c r="O46" s="1"/>
      <c r="P46" s="1"/>
      <c r="Q46" s="1"/>
      <c r="R46" s="1"/>
      <c r="S46" s="1"/>
    </row>
    <row r="47" spans="1:51" ht="14.25" thickBot="1">
      <c r="A47" s="1"/>
      <c r="B47" s="432"/>
      <c r="C47" s="432"/>
      <c r="D47" s="427" t="s">
        <v>22</v>
      </c>
      <c r="E47" s="427"/>
      <c r="F47" s="432"/>
      <c r="G47" s="432"/>
      <c r="H47" s="427" t="s">
        <v>24</v>
      </c>
      <c r="I47" s="427"/>
      <c r="J47" s="477" t="s">
        <v>341</v>
      </c>
      <c r="K47" s="477"/>
      <c r="L47" s="499">
        <v>0</v>
      </c>
      <c r="M47" s="499"/>
      <c r="N47" s="1"/>
      <c r="O47" s="1"/>
      <c r="P47" s="1"/>
      <c r="Q47" s="1"/>
      <c r="R47" s="1"/>
      <c r="S47" s="1"/>
    </row>
    <row r="48" spans="1:51" ht="14.25" thickBot="1">
      <c r="A48" s="1"/>
      <c r="B48" s="432"/>
      <c r="C48" s="432"/>
      <c r="D48" s="427" t="s">
        <v>22</v>
      </c>
      <c r="E48" s="427"/>
      <c r="F48" s="432"/>
      <c r="G48" s="432"/>
      <c r="H48" s="427" t="s">
        <v>24</v>
      </c>
      <c r="I48" s="427"/>
      <c r="J48" s="477" t="s">
        <v>341</v>
      </c>
      <c r="K48" s="477"/>
      <c r="L48" s="499">
        <v>0</v>
      </c>
      <c r="M48" s="499"/>
      <c r="N48" s="1"/>
      <c r="O48" s="1"/>
      <c r="P48" s="1"/>
      <c r="Q48" s="1"/>
      <c r="R48" s="1"/>
      <c r="S48" s="1"/>
    </row>
    <row r="49" spans="1:21" ht="14.25" thickBot="1">
      <c r="A49" s="1"/>
      <c r="B49" s="432"/>
      <c r="C49" s="432"/>
      <c r="D49" s="427" t="s">
        <v>22</v>
      </c>
      <c r="E49" s="427"/>
      <c r="F49" s="432"/>
      <c r="G49" s="432"/>
      <c r="H49" s="427" t="s">
        <v>24</v>
      </c>
      <c r="I49" s="427"/>
      <c r="J49" s="477" t="s">
        <v>341</v>
      </c>
      <c r="K49" s="477"/>
      <c r="L49" s="499">
        <v>0</v>
      </c>
      <c r="M49" s="499"/>
      <c r="N49" s="1"/>
      <c r="O49" s="1"/>
      <c r="P49" s="1"/>
      <c r="Q49" s="1"/>
      <c r="R49" s="1"/>
      <c r="S49" s="1"/>
    </row>
    <row r="50" spans="1:21" ht="14.25" thickBot="1">
      <c r="A50" s="1"/>
      <c r="B50" s="432"/>
      <c r="C50" s="432"/>
      <c r="D50" s="427" t="s">
        <v>22</v>
      </c>
      <c r="E50" s="427"/>
      <c r="F50" s="432"/>
      <c r="G50" s="432"/>
      <c r="H50" s="427" t="s">
        <v>24</v>
      </c>
      <c r="I50" s="427"/>
      <c r="J50" s="477" t="s">
        <v>341</v>
      </c>
      <c r="K50" s="477"/>
      <c r="L50" s="499">
        <v>0</v>
      </c>
      <c r="M50" s="499"/>
      <c r="N50" s="1"/>
      <c r="O50" s="1"/>
      <c r="P50" s="1"/>
      <c r="Q50" s="1"/>
      <c r="R50" s="1"/>
      <c r="S50" s="1"/>
    </row>
    <row r="51" spans="1:21" ht="14.25" thickBot="1">
      <c r="A51" s="1"/>
      <c r="B51" s="432"/>
      <c r="C51" s="432"/>
      <c r="D51" s="427" t="s">
        <v>22</v>
      </c>
      <c r="E51" s="427"/>
      <c r="F51" s="432"/>
      <c r="G51" s="432"/>
      <c r="H51" s="427" t="s">
        <v>24</v>
      </c>
      <c r="I51" s="427"/>
      <c r="J51" s="477" t="s">
        <v>341</v>
      </c>
      <c r="K51" s="477"/>
      <c r="L51" s="499">
        <v>0</v>
      </c>
      <c r="M51" s="499"/>
      <c r="N51" s="1"/>
      <c r="O51" s="1"/>
      <c r="P51" s="1"/>
      <c r="Q51" s="1"/>
      <c r="R51" s="1"/>
      <c r="S51" s="1"/>
    </row>
    <row r="52" spans="1:21">
      <c r="A52" s="1"/>
      <c r="B52" s="1"/>
      <c r="C52" s="1"/>
      <c r="D52" s="1"/>
      <c r="E52" s="1"/>
      <c r="F52" s="1"/>
      <c r="G52" s="1"/>
      <c r="H52" s="1"/>
      <c r="I52" s="1"/>
      <c r="J52" s="1"/>
      <c r="K52" s="1"/>
      <c r="L52" s="1"/>
      <c r="M52" s="1"/>
      <c r="N52" s="1"/>
      <c r="O52" s="1"/>
      <c r="P52" s="1"/>
      <c r="Q52" s="1"/>
      <c r="R52" s="1"/>
      <c r="S52" s="1"/>
    </row>
    <row r="53" spans="1:21" ht="14.25" thickBot="1">
      <c r="A53" s="1"/>
      <c r="B53" s="442" t="s">
        <v>26</v>
      </c>
      <c r="C53" s="442"/>
      <c r="D53" s="481" t="s">
        <v>37</v>
      </c>
      <c r="E53" s="481"/>
      <c r="F53" s="442"/>
      <c r="G53" s="442"/>
      <c r="H53" s="284"/>
      <c r="I53" s="482"/>
      <c r="J53" s="482"/>
      <c r="K53" s="482"/>
      <c r="L53" s="478"/>
      <c r="M53" s="478"/>
      <c r="N53" s="1"/>
      <c r="O53" s="1"/>
      <c r="P53" s="1"/>
      <c r="Q53" s="1"/>
      <c r="R53" s="1"/>
      <c r="S53" s="1"/>
      <c r="U53" s="16"/>
    </row>
    <row r="54" spans="1:21">
      <c r="A54" s="1"/>
      <c r="B54" s="442" t="s">
        <v>27</v>
      </c>
      <c r="C54" s="442"/>
      <c r="D54" s="442"/>
      <c r="E54" s="442"/>
      <c r="F54" s="442" t="s">
        <v>342</v>
      </c>
      <c r="G54" s="442"/>
      <c r="H54" s="442"/>
      <c r="I54" s="442"/>
      <c r="J54" s="442"/>
      <c r="K54" s="442"/>
      <c r="L54" s="442"/>
      <c r="M54" s="442"/>
      <c r="N54" s="1"/>
      <c r="O54" s="1"/>
      <c r="P54" s="1"/>
      <c r="Q54" s="1"/>
      <c r="R54" s="1"/>
      <c r="S54" s="1"/>
    </row>
    <row r="55" spans="1:21" ht="14.25" thickBot="1">
      <c r="A55" s="1"/>
      <c r="B55" s="479">
        <f>YEAR(C12)</f>
        <v>1900</v>
      </c>
      <c r="C55" s="479"/>
      <c r="D55" s="443" t="s">
        <v>22</v>
      </c>
      <c r="E55" s="443"/>
      <c r="F55" s="480">
        <v>0</v>
      </c>
      <c r="G55" s="480"/>
      <c r="H55" s="443" t="s">
        <v>24</v>
      </c>
      <c r="I55" s="443"/>
      <c r="J55" s="477" t="s">
        <v>341</v>
      </c>
      <c r="K55" s="477"/>
      <c r="L55" s="535">
        <v>0</v>
      </c>
      <c r="M55" s="535"/>
      <c r="N55" s="1"/>
      <c r="O55" s="1"/>
      <c r="P55" s="1"/>
      <c r="Q55" s="1"/>
      <c r="R55" s="1"/>
      <c r="S55" s="1"/>
    </row>
    <row r="56" spans="1:21" ht="14.25" thickBot="1">
      <c r="A56" s="1"/>
      <c r="B56" s="432"/>
      <c r="C56" s="432"/>
      <c r="D56" s="427" t="s">
        <v>22</v>
      </c>
      <c r="E56" s="427"/>
      <c r="F56" s="432"/>
      <c r="G56" s="432"/>
      <c r="H56" s="427" t="s">
        <v>24</v>
      </c>
      <c r="I56" s="427"/>
      <c r="J56" s="477" t="s">
        <v>341</v>
      </c>
      <c r="K56" s="477"/>
      <c r="L56" s="499">
        <v>0</v>
      </c>
      <c r="M56" s="499"/>
      <c r="N56" s="1"/>
      <c r="O56" s="1"/>
      <c r="P56" s="1"/>
      <c r="Q56" s="1"/>
      <c r="R56" s="1"/>
      <c r="S56" s="1"/>
    </row>
    <row r="57" spans="1:21" ht="14.25" thickBot="1">
      <c r="A57" s="1"/>
      <c r="B57" s="432"/>
      <c r="C57" s="432"/>
      <c r="D57" s="427" t="s">
        <v>22</v>
      </c>
      <c r="E57" s="427"/>
      <c r="F57" s="432"/>
      <c r="G57" s="432"/>
      <c r="H57" s="427" t="s">
        <v>24</v>
      </c>
      <c r="I57" s="427"/>
      <c r="J57" s="477" t="s">
        <v>341</v>
      </c>
      <c r="K57" s="477"/>
      <c r="L57" s="499">
        <v>0</v>
      </c>
      <c r="M57" s="499"/>
      <c r="N57" s="1"/>
      <c r="O57" s="1"/>
      <c r="P57" s="1"/>
      <c r="Q57" s="1"/>
      <c r="R57" s="1"/>
      <c r="S57" s="1"/>
    </row>
    <row r="58" spans="1:21" ht="14.25" thickBot="1">
      <c r="A58" s="1"/>
      <c r="B58" s="432"/>
      <c r="C58" s="432"/>
      <c r="D58" s="427" t="s">
        <v>22</v>
      </c>
      <c r="E58" s="427"/>
      <c r="F58" s="432"/>
      <c r="G58" s="432"/>
      <c r="H58" s="427" t="s">
        <v>24</v>
      </c>
      <c r="I58" s="427"/>
      <c r="J58" s="477" t="s">
        <v>341</v>
      </c>
      <c r="K58" s="477"/>
      <c r="L58" s="499">
        <v>0</v>
      </c>
      <c r="M58" s="499"/>
      <c r="N58" s="1"/>
      <c r="O58" s="1"/>
      <c r="P58" s="1"/>
      <c r="Q58" s="1"/>
      <c r="R58" s="1"/>
      <c r="S58" s="1"/>
    </row>
    <row r="59" spans="1:21" ht="14.25" thickBot="1">
      <c r="A59" s="1"/>
      <c r="B59" s="432"/>
      <c r="C59" s="432"/>
      <c r="D59" s="427" t="s">
        <v>22</v>
      </c>
      <c r="E59" s="427"/>
      <c r="F59" s="432"/>
      <c r="G59" s="432"/>
      <c r="H59" s="427" t="s">
        <v>24</v>
      </c>
      <c r="I59" s="427"/>
      <c r="J59" s="477" t="s">
        <v>341</v>
      </c>
      <c r="K59" s="477"/>
      <c r="L59" s="499">
        <v>0</v>
      </c>
      <c r="M59" s="499"/>
      <c r="N59" s="1"/>
      <c r="O59" s="1"/>
      <c r="P59" s="1"/>
      <c r="Q59" s="1"/>
      <c r="R59" s="1"/>
      <c r="S59" s="1"/>
    </row>
    <row r="60" spans="1:21">
      <c r="A60" s="1"/>
      <c r="B60" s="1"/>
      <c r="C60" s="1"/>
      <c r="D60" s="1"/>
      <c r="E60" s="1"/>
      <c r="F60" s="1"/>
      <c r="G60" s="1"/>
      <c r="H60" s="1"/>
      <c r="I60" s="1"/>
      <c r="J60" s="1"/>
      <c r="K60" s="1"/>
      <c r="L60" s="1"/>
      <c r="M60" s="1"/>
      <c r="N60" s="1"/>
      <c r="O60" s="1"/>
      <c r="P60" s="1"/>
      <c r="Q60" s="1"/>
      <c r="R60" s="1"/>
      <c r="S60" s="1"/>
    </row>
    <row r="61" spans="1:21" ht="14.25" thickBot="1">
      <c r="A61" s="1"/>
      <c r="B61" s="6" t="s">
        <v>172</v>
      </c>
      <c r="C61" s="7"/>
      <c r="D61" s="7"/>
      <c r="E61" s="7"/>
      <c r="F61" s="7"/>
      <c r="G61" s="7"/>
      <c r="H61" s="7"/>
      <c r="I61" s="7"/>
      <c r="J61" s="7"/>
      <c r="K61" s="7"/>
      <c r="L61" s="7"/>
      <c r="M61" s="7"/>
      <c r="N61" s="7"/>
      <c r="O61" s="7"/>
      <c r="P61" s="7"/>
      <c r="Q61" s="7"/>
      <c r="R61" s="7"/>
      <c r="S61" s="1"/>
    </row>
    <row r="62" spans="1:21">
      <c r="A62" s="1"/>
      <c r="B62" s="1"/>
      <c r="C62" s="1"/>
      <c r="D62" s="1"/>
      <c r="E62" s="1"/>
      <c r="F62" s="1"/>
      <c r="G62" s="1"/>
      <c r="H62" s="1"/>
      <c r="I62" s="1"/>
      <c r="J62" s="1"/>
      <c r="K62" s="1"/>
      <c r="L62" s="1"/>
      <c r="M62" s="1"/>
      <c r="N62" s="1"/>
      <c r="O62" s="1"/>
      <c r="P62" s="1"/>
      <c r="Q62" s="1"/>
      <c r="R62" s="1"/>
      <c r="S62" s="1"/>
    </row>
    <row r="63" spans="1:21">
      <c r="A63" s="1"/>
      <c r="B63" s="1" t="s">
        <v>134</v>
      </c>
      <c r="C63" s="1"/>
      <c r="D63" s="1"/>
      <c r="E63" s="1"/>
      <c r="F63" s="1"/>
      <c r="G63" s="1"/>
      <c r="H63" s="1"/>
      <c r="I63" s="1"/>
      <c r="J63" s="442" t="s">
        <v>25</v>
      </c>
      <c r="K63" s="442"/>
      <c r="L63" s="442"/>
      <c r="M63" s="442"/>
      <c r="N63" s="1"/>
      <c r="O63" s="1"/>
      <c r="P63" s="1"/>
      <c r="Q63" s="1"/>
      <c r="R63" s="1"/>
      <c r="S63" s="1"/>
    </row>
    <row r="64" spans="1:21" ht="14.25" thickBot="1">
      <c r="A64" s="1"/>
      <c r="B64" s="431"/>
      <c r="C64" s="431"/>
      <c r="D64" s="443" t="s">
        <v>35</v>
      </c>
      <c r="E64" s="443"/>
      <c r="F64" s="431"/>
      <c r="G64" s="431"/>
      <c r="H64" s="443" t="s">
        <v>24</v>
      </c>
      <c r="I64" s="443"/>
      <c r="J64" s="458"/>
      <c r="K64" s="458"/>
      <c r="L64" s="458"/>
      <c r="M64" s="458"/>
      <c r="N64" s="1"/>
      <c r="O64" s="1"/>
      <c r="P64" s="1"/>
      <c r="Q64" s="1"/>
      <c r="R64" s="1"/>
      <c r="S64" s="1"/>
    </row>
    <row r="65" spans="1:22" ht="14.25" thickBot="1">
      <c r="A65" s="1"/>
      <c r="B65" s="432"/>
      <c r="C65" s="432"/>
      <c r="D65" s="427" t="s">
        <v>35</v>
      </c>
      <c r="E65" s="427"/>
      <c r="F65" s="432"/>
      <c r="G65" s="432"/>
      <c r="H65" s="427" t="s">
        <v>24</v>
      </c>
      <c r="I65" s="427"/>
      <c r="J65" s="456"/>
      <c r="K65" s="456"/>
      <c r="L65" s="456"/>
      <c r="M65" s="456"/>
      <c r="N65" s="1"/>
      <c r="O65" s="1"/>
      <c r="P65" s="1"/>
      <c r="Q65" s="1"/>
      <c r="R65" s="1"/>
      <c r="S65" s="1"/>
    </row>
    <row r="66" spans="1:22" ht="14.25" thickBot="1">
      <c r="A66" s="1"/>
      <c r="B66" s="432"/>
      <c r="C66" s="432"/>
      <c r="D66" s="427" t="s">
        <v>35</v>
      </c>
      <c r="E66" s="427"/>
      <c r="F66" s="432"/>
      <c r="G66" s="432"/>
      <c r="H66" s="427" t="s">
        <v>24</v>
      </c>
      <c r="I66" s="427"/>
      <c r="J66" s="456"/>
      <c r="K66" s="456"/>
      <c r="L66" s="456"/>
      <c r="M66" s="456"/>
      <c r="N66" s="1"/>
      <c r="O66" s="1"/>
      <c r="P66" s="1"/>
      <c r="Q66" s="1"/>
      <c r="R66" s="1"/>
      <c r="S66" s="1"/>
    </row>
    <row r="67" spans="1:22">
      <c r="A67" s="1"/>
      <c r="B67" s="1"/>
      <c r="C67" s="1"/>
      <c r="D67" s="1"/>
      <c r="E67" s="1"/>
      <c r="F67" s="1"/>
      <c r="G67" s="1"/>
      <c r="H67" s="1"/>
      <c r="I67" s="1"/>
      <c r="J67" s="1"/>
      <c r="K67" s="1"/>
      <c r="L67" s="1"/>
      <c r="M67" s="1"/>
      <c r="N67" s="1"/>
      <c r="O67" s="1"/>
      <c r="P67" s="1"/>
      <c r="Q67" s="1"/>
      <c r="R67" s="1"/>
      <c r="S67" s="1"/>
    </row>
    <row r="68" spans="1:22">
      <c r="A68" s="1"/>
      <c r="B68" s="1" t="s">
        <v>40</v>
      </c>
      <c r="C68" s="1"/>
      <c r="D68" s="1"/>
      <c r="E68" s="1"/>
      <c r="F68" s="1"/>
      <c r="G68" s="1"/>
      <c r="H68" s="1"/>
      <c r="I68" s="1"/>
      <c r="J68" s="1"/>
      <c r="K68" s="1"/>
      <c r="L68" s="1"/>
      <c r="M68" s="1"/>
      <c r="N68" s="442" t="s">
        <v>41</v>
      </c>
      <c r="O68" s="442"/>
      <c r="P68" s="442"/>
      <c r="Q68" s="442"/>
      <c r="R68" s="1"/>
      <c r="S68" s="1"/>
    </row>
    <row r="69" spans="1:22" ht="14.25" thickBot="1">
      <c r="A69" s="1"/>
      <c r="B69" s="431"/>
      <c r="C69" s="431"/>
      <c r="D69" s="443" t="s">
        <v>22</v>
      </c>
      <c r="E69" s="443"/>
      <c r="F69" s="431"/>
      <c r="G69" s="431"/>
      <c r="H69" s="17" t="s">
        <v>38</v>
      </c>
      <c r="I69" s="17"/>
      <c r="J69" s="431"/>
      <c r="K69" s="431"/>
      <c r="L69" s="443" t="s">
        <v>24</v>
      </c>
      <c r="M69" s="443"/>
      <c r="N69" s="458"/>
      <c r="O69" s="458"/>
      <c r="P69" s="458"/>
      <c r="Q69" s="458"/>
      <c r="R69" s="1"/>
      <c r="S69" s="1"/>
    </row>
    <row r="70" spans="1:22" ht="14.25" thickBot="1">
      <c r="A70" s="1"/>
      <c r="B70" s="431"/>
      <c r="C70" s="431"/>
      <c r="D70" s="427" t="s">
        <v>22</v>
      </c>
      <c r="E70" s="427"/>
      <c r="F70" s="432"/>
      <c r="G70" s="432"/>
      <c r="H70" s="18" t="s">
        <v>38</v>
      </c>
      <c r="I70" s="18"/>
      <c r="J70" s="432"/>
      <c r="K70" s="432"/>
      <c r="L70" s="427" t="s">
        <v>24</v>
      </c>
      <c r="M70" s="427"/>
      <c r="N70" s="456"/>
      <c r="O70" s="456"/>
      <c r="P70" s="456"/>
      <c r="Q70" s="456"/>
      <c r="R70" s="1"/>
      <c r="S70" s="1"/>
    </row>
    <row r="71" spans="1:22" ht="14.25" thickBot="1">
      <c r="A71" s="1"/>
      <c r="B71" s="431"/>
      <c r="C71" s="431"/>
      <c r="D71" s="427" t="s">
        <v>22</v>
      </c>
      <c r="E71" s="427"/>
      <c r="F71" s="432"/>
      <c r="G71" s="432"/>
      <c r="H71" s="18" t="s">
        <v>38</v>
      </c>
      <c r="I71" s="18"/>
      <c r="J71" s="432"/>
      <c r="K71" s="432"/>
      <c r="L71" s="427" t="s">
        <v>24</v>
      </c>
      <c r="M71" s="427"/>
      <c r="N71" s="456"/>
      <c r="O71" s="456"/>
      <c r="P71" s="456"/>
      <c r="Q71" s="456"/>
      <c r="R71" s="1"/>
      <c r="S71" s="1"/>
    </row>
    <row r="72" spans="1:22" ht="14.25" thickBot="1">
      <c r="A72" s="1"/>
      <c r="B72" s="432"/>
      <c r="C72" s="432"/>
      <c r="D72" s="443" t="s">
        <v>22</v>
      </c>
      <c r="E72" s="443"/>
      <c r="F72" s="432"/>
      <c r="G72" s="432"/>
      <c r="H72" s="18" t="s">
        <v>38</v>
      </c>
      <c r="I72" s="18"/>
      <c r="J72" s="432"/>
      <c r="K72" s="432"/>
      <c r="L72" s="427" t="s">
        <v>24</v>
      </c>
      <c r="M72" s="427"/>
      <c r="N72" s="456"/>
      <c r="O72" s="456"/>
      <c r="P72" s="456"/>
      <c r="Q72" s="456"/>
      <c r="R72" s="1"/>
      <c r="S72" s="1"/>
    </row>
    <row r="73" spans="1:22" ht="14.25" thickBot="1">
      <c r="A73" s="1"/>
      <c r="B73" s="432"/>
      <c r="C73" s="432"/>
      <c r="D73" s="443" t="s">
        <v>22</v>
      </c>
      <c r="E73" s="443"/>
      <c r="F73" s="432"/>
      <c r="G73" s="432"/>
      <c r="H73" s="18" t="s">
        <v>38</v>
      </c>
      <c r="I73" s="18"/>
      <c r="J73" s="432"/>
      <c r="K73" s="432"/>
      <c r="L73" s="443" t="s">
        <v>24</v>
      </c>
      <c r="M73" s="443"/>
      <c r="N73" s="456"/>
      <c r="O73" s="456"/>
      <c r="P73" s="456"/>
      <c r="Q73" s="456"/>
      <c r="R73" s="1"/>
      <c r="S73" s="1"/>
      <c r="U73" s="16"/>
    </row>
    <row r="74" spans="1:22" hidden="1">
      <c r="A74" s="1"/>
      <c r="B74" s="442">
        <f>MAX(F69:G73)+1</f>
        <v>1</v>
      </c>
      <c r="C74" s="442"/>
      <c r="D74" s="462" t="s">
        <v>22</v>
      </c>
      <c r="E74" s="462"/>
      <c r="F74" s="442"/>
      <c r="G74" s="442"/>
      <c r="H74" s="19" t="s">
        <v>38</v>
      </c>
      <c r="I74" s="19"/>
      <c r="J74" s="442">
        <v>0</v>
      </c>
      <c r="K74" s="442"/>
      <c r="L74" s="462" t="s">
        <v>24</v>
      </c>
      <c r="M74" s="462"/>
      <c r="N74" s="462" t="s">
        <v>39</v>
      </c>
      <c r="O74" s="462"/>
      <c r="P74" s="462"/>
      <c r="Q74" s="462"/>
      <c r="R74" s="1"/>
      <c r="S74" s="1"/>
      <c r="U74" s="16"/>
    </row>
    <row r="75" spans="1:22">
      <c r="A75" s="1"/>
      <c r="B75" s="1"/>
      <c r="C75" s="1"/>
      <c r="D75" s="1"/>
      <c r="E75" s="1"/>
      <c r="F75" s="1"/>
      <c r="G75" s="1"/>
      <c r="H75" s="1"/>
      <c r="I75" s="1"/>
      <c r="J75" s="1"/>
      <c r="K75" s="1"/>
      <c r="L75" s="1"/>
      <c r="M75" s="1"/>
      <c r="N75" s="1"/>
      <c r="O75" s="1"/>
      <c r="P75" s="1"/>
      <c r="Q75" s="1"/>
      <c r="R75" s="1"/>
      <c r="S75" s="1"/>
      <c r="V75" s="16"/>
    </row>
    <row r="76" spans="1:22">
      <c r="A76" s="1"/>
      <c r="B76" s="1" t="s">
        <v>197</v>
      </c>
      <c r="C76" s="1"/>
      <c r="D76" s="1"/>
      <c r="E76" s="1"/>
      <c r="F76" s="1"/>
      <c r="G76" s="1"/>
      <c r="H76" s="1"/>
      <c r="I76" s="1"/>
      <c r="J76" s="1"/>
      <c r="K76" s="1"/>
      <c r="L76" s="1"/>
      <c r="M76" s="1"/>
      <c r="N76" s="442" t="s">
        <v>41</v>
      </c>
      <c r="O76" s="442"/>
      <c r="P76" s="442"/>
      <c r="Q76" s="442"/>
      <c r="R76" s="1"/>
      <c r="S76" s="1"/>
    </row>
    <row r="77" spans="1:22" ht="14.25" thickBot="1">
      <c r="A77" s="1"/>
      <c r="B77" s="431"/>
      <c r="C77" s="431"/>
      <c r="D77" s="443" t="s">
        <v>22</v>
      </c>
      <c r="E77" s="443"/>
      <c r="F77" s="431"/>
      <c r="G77" s="431"/>
      <c r="H77" s="17" t="s">
        <v>38</v>
      </c>
      <c r="I77" s="17"/>
      <c r="J77" s="431"/>
      <c r="K77" s="431"/>
      <c r="L77" s="443" t="s">
        <v>24</v>
      </c>
      <c r="M77" s="443"/>
      <c r="N77" s="458"/>
      <c r="O77" s="458"/>
      <c r="P77" s="458"/>
      <c r="Q77" s="458"/>
      <c r="R77" s="1"/>
      <c r="S77" s="1"/>
    </row>
    <row r="78" spans="1:22" ht="14.25" thickBot="1">
      <c r="A78" s="1"/>
      <c r="B78" s="431"/>
      <c r="C78" s="431"/>
      <c r="D78" s="427" t="s">
        <v>22</v>
      </c>
      <c r="E78" s="427"/>
      <c r="F78" s="431"/>
      <c r="G78" s="431"/>
      <c r="H78" s="18" t="s">
        <v>38</v>
      </c>
      <c r="I78" s="18"/>
      <c r="J78" s="432"/>
      <c r="K78" s="432"/>
      <c r="L78" s="427" t="s">
        <v>24</v>
      </c>
      <c r="M78" s="427"/>
      <c r="N78" s="456"/>
      <c r="O78" s="456"/>
      <c r="P78" s="456"/>
      <c r="Q78" s="456"/>
      <c r="R78" s="1"/>
      <c r="S78" s="1"/>
    </row>
    <row r="79" spans="1:22" ht="14.25" thickBot="1">
      <c r="A79" s="1"/>
      <c r="B79" s="431"/>
      <c r="C79" s="431"/>
      <c r="D79" s="427" t="s">
        <v>22</v>
      </c>
      <c r="E79" s="427"/>
      <c r="F79" s="432"/>
      <c r="G79" s="432"/>
      <c r="H79" s="18" t="s">
        <v>38</v>
      </c>
      <c r="I79" s="18"/>
      <c r="J79" s="432"/>
      <c r="K79" s="432"/>
      <c r="L79" s="427" t="s">
        <v>24</v>
      </c>
      <c r="M79" s="427"/>
      <c r="N79" s="456"/>
      <c r="O79" s="456"/>
      <c r="P79" s="456"/>
      <c r="Q79" s="456"/>
      <c r="R79" s="1"/>
      <c r="S79" s="1"/>
    </row>
    <row r="80" spans="1:22" ht="14.25" thickBot="1">
      <c r="A80" s="1"/>
      <c r="B80" s="432"/>
      <c r="C80" s="432"/>
      <c r="D80" s="427" t="s">
        <v>22</v>
      </c>
      <c r="E80" s="427"/>
      <c r="F80" s="432"/>
      <c r="G80" s="432"/>
      <c r="H80" s="18" t="s">
        <v>38</v>
      </c>
      <c r="I80" s="18"/>
      <c r="J80" s="432"/>
      <c r="K80" s="432"/>
      <c r="L80" s="427" t="s">
        <v>24</v>
      </c>
      <c r="M80" s="427"/>
      <c r="N80" s="456"/>
      <c r="O80" s="456"/>
      <c r="P80" s="456"/>
      <c r="Q80" s="456"/>
      <c r="R80" s="1"/>
      <c r="S80" s="1"/>
    </row>
    <row r="81" spans="1:75" ht="14.25" thickBot="1">
      <c r="A81" s="1"/>
      <c r="B81" s="432"/>
      <c r="C81" s="432"/>
      <c r="D81" s="427" t="s">
        <v>22</v>
      </c>
      <c r="E81" s="427"/>
      <c r="F81" s="431"/>
      <c r="G81" s="431"/>
      <c r="H81" s="18" t="s">
        <v>38</v>
      </c>
      <c r="I81" s="17"/>
      <c r="J81" s="432"/>
      <c r="K81" s="432"/>
      <c r="L81" s="427" t="s">
        <v>24</v>
      </c>
      <c r="M81" s="427"/>
      <c r="N81" s="456"/>
      <c r="O81" s="456"/>
      <c r="P81" s="456"/>
      <c r="Q81" s="456"/>
      <c r="R81" s="1"/>
      <c r="S81" s="1"/>
    </row>
    <row r="82" spans="1:75" hidden="1">
      <c r="A82" s="1"/>
      <c r="B82" s="442">
        <f>MAX(F77:G81)+1</f>
        <v>1</v>
      </c>
      <c r="C82" s="442"/>
      <c r="D82" s="462" t="s">
        <v>22</v>
      </c>
      <c r="E82" s="462"/>
      <c r="F82" s="442"/>
      <c r="G82" s="442"/>
      <c r="H82" s="19" t="s">
        <v>38</v>
      </c>
      <c r="I82" s="19"/>
      <c r="J82" s="442">
        <v>0</v>
      </c>
      <c r="K82" s="442"/>
      <c r="L82" s="537" t="s">
        <v>24</v>
      </c>
      <c r="M82" s="537"/>
      <c r="N82" s="462" t="s">
        <v>39</v>
      </c>
      <c r="O82" s="462"/>
      <c r="P82" s="462"/>
      <c r="Q82" s="462"/>
      <c r="R82" s="1"/>
      <c r="S82" s="1"/>
    </row>
    <row r="83" spans="1:75">
      <c r="A83" s="1"/>
      <c r="B83" s="1"/>
      <c r="C83" s="1"/>
      <c r="D83" s="1"/>
      <c r="E83" s="1"/>
      <c r="F83" s="1"/>
      <c r="G83" s="1"/>
      <c r="H83" s="1"/>
      <c r="I83" s="1"/>
      <c r="J83" s="1"/>
      <c r="K83" s="1"/>
      <c r="L83" s="1"/>
      <c r="M83" s="1"/>
      <c r="N83" s="1"/>
      <c r="O83" s="1"/>
      <c r="P83" s="1"/>
      <c r="Q83" s="1"/>
      <c r="R83" s="1"/>
      <c r="S83" s="1"/>
    </row>
    <row r="84" spans="1:75">
      <c r="A84" s="1"/>
      <c r="B84" s="1" t="s">
        <v>42</v>
      </c>
      <c r="C84" s="1"/>
      <c r="D84" s="1"/>
      <c r="E84" s="1" t="s">
        <v>149</v>
      </c>
      <c r="F84" s="496" t="s">
        <v>160</v>
      </c>
      <c r="G84" s="496"/>
      <c r="H84" s="497" t="e">
        <f>65-O19+YEAR(C12)</f>
        <v>#VALUE!</v>
      </c>
      <c r="I84" s="498"/>
      <c r="J84" s="1" t="s">
        <v>151</v>
      </c>
      <c r="K84" s="496" t="s">
        <v>161</v>
      </c>
      <c r="L84" s="496"/>
      <c r="M84" s="497" t="e">
        <f>70-O19+YEAR(C12)</f>
        <v>#VALUE!</v>
      </c>
      <c r="N84" s="498"/>
      <c r="O84" s="1" t="s">
        <v>151</v>
      </c>
      <c r="P84" s="1"/>
      <c r="Q84" s="1"/>
      <c r="R84" s="1"/>
      <c r="S84" s="1"/>
    </row>
    <row r="85" spans="1:75">
      <c r="A85" s="1"/>
      <c r="B85" s="1" t="s">
        <v>89</v>
      </c>
      <c r="C85" s="1"/>
      <c r="D85" s="1"/>
      <c r="E85" s="1"/>
      <c r="F85" s="1"/>
      <c r="G85" s="1"/>
      <c r="H85" s="1"/>
      <c r="I85" s="1"/>
      <c r="J85" s="442" t="s">
        <v>41</v>
      </c>
      <c r="K85" s="442"/>
      <c r="L85" s="442"/>
      <c r="M85" s="442"/>
      <c r="N85" s="1"/>
      <c r="O85" s="1"/>
      <c r="P85" s="1"/>
      <c r="Q85" s="1"/>
      <c r="R85" s="1"/>
      <c r="S85" s="1"/>
      <c r="T85" s="2" t="s">
        <v>86</v>
      </c>
      <c r="AE85" s="2" t="s">
        <v>80</v>
      </c>
    </row>
    <row r="86" spans="1:75" ht="14.25" thickBot="1">
      <c r="A86" s="1"/>
      <c r="B86" s="465"/>
      <c r="C86" s="465"/>
      <c r="D86" s="443" t="s">
        <v>22</v>
      </c>
      <c r="E86" s="443"/>
      <c r="F86" s="465"/>
      <c r="G86" s="465"/>
      <c r="H86" s="443" t="s">
        <v>24</v>
      </c>
      <c r="I86" s="443"/>
      <c r="J86" s="458"/>
      <c r="K86" s="458"/>
      <c r="L86" s="458"/>
      <c r="M86" s="458"/>
      <c r="N86" s="19"/>
      <c r="O86" s="19"/>
      <c r="P86" s="19"/>
      <c r="Q86" s="19"/>
      <c r="R86" s="1"/>
      <c r="S86" s="1"/>
      <c r="T86" s="2" t="s">
        <v>43</v>
      </c>
      <c r="AA86" s="428" t="s">
        <v>51</v>
      </c>
      <c r="AB86" s="428"/>
      <c r="AC86" s="428"/>
      <c r="AE86" s="2" t="s">
        <v>159</v>
      </c>
      <c r="AF86" s="20"/>
      <c r="AG86" s="2" t="s">
        <v>77</v>
      </c>
      <c r="AH86" s="20"/>
      <c r="AI86" s="2" t="s">
        <v>78</v>
      </c>
      <c r="AJ86" s="20"/>
      <c r="AK86" s="2" t="s">
        <v>79</v>
      </c>
    </row>
    <row r="87" spans="1:75" ht="14.25" thickBot="1">
      <c r="A87" s="1"/>
      <c r="B87" s="431"/>
      <c r="C87" s="431"/>
      <c r="D87" s="443" t="s">
        <v>22</v>
      </c>
      <c r="E87" s="443"/>
      <c r="F87" s="431"/>
      <c r="G87" s="431"/>
      <c r="H87" s="427" t="s">
        <v>24</v>
      </c>
      <c r="I87" s="427"/>
      <c r="J87" s="456"/>
      <c r="K87" s="456"/>
      <c r="L87" s="456"/>
      <c r="M87" s="456"/>
      <c r="N87" s="19"/>
      <c r="O87" s="19"/>
      <c r="P87" s="19"/>
      <c r="Q87" s="19"/>
      <c r="R87" s="1"/>
      <c r="S87" s="1"/>
      <c r="T87" s="470" t="s">
        <v>16</v>
      </c>
      <c r="U87" s="471"/>
      <c r="V87" s="469" t="s">
        <v>52</v>
      </c>
      <c r="W87" s="469"/>
      <c r="X87" s="430">
        <f>YEAR(L19)+22</f>
        <v>1922</v>
      </c>
      <c r="Y87" s="430"/>
      <c r="Z87" s="21" t="s">
        <v>35</v>
      </c>
      <c r="AA87" s="429">
        <v>300</v>
      </c>
      <c r="AB87" s="429"/>
      <c r="AC87" s="22" t="s">
        <v>24</v>
      </c>
      <c r="AD87" s="468" t="s">
        <v>156</v>
      </c>
      <c r="AE87" s="464">
        <f>ROUND((AA87+AA88)/2*(X88-X87+1)*0.55%,0)</f>
        <v>107</v>
      </c>
      <c r="AF87" s="466" t="s">
        <v>154</v>
      </c>
      <c r="AG87" s="464">
        <v>70</v>
      </c>
      <c r="AH87" s="474" t="s">
        <v>158</v>
      </c>
      <c r="AI87" s="464">
        <v>0.8</v>
      </c>
      <c r="AJ87" s="466" t="s">
        <v>157</v>
      </c>
      <c r="AK87" s="463">
        <f>(AE87+AG87)*AI87</f>
        <v>141.6</v>
      </c>
    </row>
    <row r="88" spans="1:75" ht="14.25" thickBot="1">
      <c r="A88" s="1"/>
      <c r="B88" s="432"/>
      <c r="C88" s="432"/>
      <c r="D88" s="443" t="s">
        <v>22</v>
      </c>
      <c r="E88" s="443"/>
      <c r="F88" s="432"/>
      <c r="G88" s="432"/>
      <c r="H88" s="427" t="s">
        <v>24</v>
      </c>
      <c r="I88" s="427"/>
      <c r="J88" s="456"/>
      <c r="K88" s="456"/>
      <c r="L88" s="456"/>
      <c r="M88" s="456"/>
      <c r="N88" s="19"/>
      <c r="O88" s="19"/>
      <c r="P88" s="19"/>
      <c r="Q88" s="19"/>
      <c r="R88" s="1"/>
      <c r="S88" s="1"/>
      <c r="T88" s="472"/>
      <c r="U88" s="473"/>
      <c r="V88" s="469" t="s">
        <v>50</v>
      </c>
      <c r="W88" s="469"/>
      <c r="X88" s="430">
        <f>X87+38</f>
        <v>1960</v>
      </c>
      <c r="Y88" s="429"/>
      <c r="Z88" s="21" t="s">
        <v>35</v>
      </c>
      <c r="AA88" s="429">
        <v>700</v>
      </c>
      <c r="AB88" s="429"/>
      <c r="AC88" s="22" t="s">
        <v>24</v>
      </c>
      <c r="AD88" s="468"/>
      <c r="AE88" s="464"/>
      <c r="AF88" s="466"/>
      <c r="AG88" s="464"/>
      <c r="AH88" s="474"/>
      <c r="AI88" s="464"/>
      <c r="AJ88" s="466"/>
      <c r="AK88" s="463"/>
    </row>
    <row r="89" spans="1:75" ht="14.25" thickBot="1">
      <c r="A89" s="1"/>
      <c r="B89" s="432"/>
      <c r="C89" s="432"/>
      <c r="D89" s="443" t="s">
        <v>22</v>
      </c>
      <c r="E89" s="443"/>
      <c r="F89" s="432"/>
      <c r="G89" s="432"/>
      <c r="H89" s="427" t="s">
        <v>24</v>
      </c>
      <c r="I89" s="427"/>
      <c r="J89" s="456"/>
      <c r="K89" s="456"/>
      <c r="L89" s="456"/>
      <c r="M89" s="456"/>
      <c r="N89" s="19"/>
      <c r="O89" s="19"/>
      <c r="P89" s="19"/>
      <c r="Q89" s="19"/>
      <c r="R89" s="1"/>
      <c r="S89" s="1"/>
      <c r="T89" s="470" t="s">
        <v>17</v>
      </c>
      <c r="U89" s="471"/>
      <c r="V89" s="469" t="s">
        <v>52</v>
      </c>
      <c r="W89" s="469"/>
      <c r="X89" s="430">
        <f>YEAR(L20)+22</f>
        <v>1922</v>
      </c>
      <c r="Y89" s="430"/>
      <c r="Z89" s="21" t="s">
        <v>35</v>
      </c>
      <c r="AA89" s="429">
        <v>300</v>
      </c>
      <c r="AB89" s="429"/>
      <c r="AC89" s="22" t="s">
        <v>24</v>
      </c>
      <c r="AD89" s="468" t="s">
        <v>156</v>
      </c>
      <c r="AE89" s="464">
        <f>ROUND((AA89+AA90)/2*(X90-X89+1)*0.55%,0)</f>
        <v>86</v>
      </c>
      <c r="AF89" s="466" t="s">
        <v>155</v>
      </c>
      <c r="AG89" s="464">
        <v>70</v>
      </c>
      <c r="AH89" s="474" t="s">
        <v>158</v>
      </c>
      <c r="AI89" s="464">
        <v>0.8</v>
      </c>
      <c r="AJ89" s="466" t="s">
        <v>157</v>
      </c>
      <c r="AK89" s="463">
        <f>(AE89+AG89)*AI89</f>
        <v>124.80000000000001</v>
      </c>
    </row>
    <row r="90" spans="1:75" ht="14.25" thickBot="1">
      <c r="A90" s="1"/>
      <c r="B90" s="431"/>
      <c r="C90" s="431"/>
      <c r="D90" s="443" t="s">
        <v>22</v>
      </c>
      <c r="E90" s="443"/>
      <c r="F90" s="432"/>
      <c r="G90" s="432"/>
      <c r="H90" s="427" t="s">
        <v>24</v>
      </c>
      <c r="I90" s="427"/>
      <c r="J90" s="456"/>
      <c r="K90" s="456"/>
      <c r="L90" s="456"/>
      <c r="M90" s="456"/>
      <c r="N90" s="19"/>
      <c r="O90" s="19"/>
      <c r="P90" s="19"/>
      <c r="Q90" s="19"/>
      <c r="R90" s="1"/>
      <c r="S90" s="1"/>
      <c r="T90" s="472"/>
      <c r="U90" s="473"/>
      <c r="V90" s="469" t="s">
        <v>50</v>
      </c>
      <c r="W90" s="469"/>
      <c r="X90" s="430">
        <f>X89+38</f>
        <v>1960</v>
      </c>
      <c r="Y90" s="429"/>
      <c r="Z90" s="21" t="s">
        <v>35</v>
      </c>
      <c r="AA90" s="429">
        <v>500</v>
      </c>
      <c r="AB90" s="429"/>
      <c r="AC90" s="22" t="s">
        <v>24</v>
      </c>
      <c r="AD90" s="468"/>
      <c r="AE90" s="464"/>
      <c r="AF90" s="467"/>
      <c r="AG90" s="464"/>
      <c r="AH90" s="474"/>
      <c r="AI90" s="464"/>
      <c r="AJ90" s="467"/>
      <c r="AK90" s="463"/>
    </row>
    <row r="91" spans="1:75">
      <c r="A91" s="1"/>
      <c r="B91" s="442"/>
      <c r="C91" s="442"/>
      <c r="D91" s="462"/>
      <c r="E91" s="462"/>
      <c r="F91" s="442"/>
      <c r="G91" s="442"/>
      <c r="H91" s="462"/>
      <c r="I91" s="462"/>
      <c r="J91" s="462"/>
      <c r="K91" s="462"/>
      <c r="L91" s="462"/>
      <c r="M91" s="462"/>
      <c r="N91" s="19"/>
      <c r="O91" s="19"/>
      <c r="P91" s="19"/>
      <c r="Q91" s="19"/>
      <c r="R91" s="1"/>
      <c r="S91" s="1"/>
      <c r="T91" s="568" t="s">
        <v>443</v>
      </c>
      <c r="U91" s="568"/>
      <c r="V91" s="568"/>
      <c r="W91" s="568"/>
      <c r="X91" s="568"/>
      <c r="Y91" s="568"/>
      <c r="Z91" s="568"/>
      <c r="AA91" s="568"/>
      <c r="AB91" s="568"/>
      <c r="AC91" s="568"/>
      <c r="AJ91" s="23" t="s">
        <v>85</v>
      </c>
      <c r="AK91" s="24">
        <f>SUM(AK87:AK90)</f>
        <v>266.39999999999998</v>
      </c>
      <c r="AL91" s="2" t="s">
        <v>97</v>
      </c>
    </row>
    <row r="92" spans="1:75">
      <c r="A92" s="1"/>
      <c r="B92" s="1"/>
      <c r="C92" s="1"/>
      <c r="D92" s="1"/>
      <c r="E92" s="1"/>
      <c r="F92" s="1"/>
      <c r="G92" s="1"/>
      <c r="H92" s="1"/>
      <c r="I92" s="1"/>
      <c r="J92" s="1"/>
      <c r="K92" s="1"/>
      <c r="L92" s="1"/>
      <c r="M92" s="1"/>
      <c r="N92" s="1"/>
      <c r="O92" s="1"/>
      <c r="P92" s="1"/>
      <c r="Q92" s="1"/>
      <c r="R92" s="1"/>
      <c r="S92" s="1"/>
    </row>
    <row r="93" spans="1:75" hidden="1" outlineLevel="1">
      <c r="A93" s="1"/>
      <c r="B93" s="1"/>
      <c r="C93" s="1"/>
      <c r="D93" s="1"/>
      <c r="E93" s="1"/>
      <c r="F93" s="1"/>
      <c r="G93" s="1"/>
      <c r="H93" s="1"/>
      <c r="I93" s="1"/>
      <c r="J93" s="12"/>
      <c r="K93" s="12"/>
      <c r="L93" s="1"/>
      <c r="M93" s="1"/>
      <c r="N93" s="25"/>
      <c r="O93" s="12"/>
      <c r="P93" s="12"/>
      <c r="Q93" s="12"/>
      <c r="R93" s="12"/>
      <c r="S93" s="1"/>
    </row>
    <row r="94" spans="1:75" hidden="1" outlineLevel="1">
      <c r="A94" s="1"/>
      <c r="B94" s="1"/>
      <c r="C94" s="383">
        <f>CF表!D2</f>
        <v>1900</v>
      </c>
      <c r="D94" s="383">
        <f>CF表!E2</f>
        <v>1901</v>
      </c>
      <c r="E94" s="383">
        <f>CF表!F2</f>
        <v>1902</v>
      </c>
      <c r="F94" s="383">
        <f>CF表!G2</f>
        <v>1903</v>
      </c>
      <c r="G94" s="383">
        <f>CF表!H2</f>
        <v>1904</v>
      </c>
      <c r="H94" s="383">
        <f>CF表!I2</f>
        <v>1905</v>
      </c>
      <c r="I94" s="383">
        <f>CF表!J2</f>
        <v>1906</v>
      </c>
      <c r="J94" s="383">
        <f>CF表!K2</f>
        <v>1907</v>
      </c>
      <c r="K94" s="383">
        <f>CF表!L2</f>
        <v>1908</v>
      </c>
      <c r="L94" s="383">
        <f>CF表!M2</f>
        <v>1909</v>
      </c>
      <c r="M94" s="383">
        <f>CF表!N2</f>
        <v>1910</v>
      </c>
      <c r="N94" s="383">
        <f>CF表!O2</f>
        <v>1911</v>
      </c>
      <c r="O94" s="383">
        <f>CF表!P2</f>
        <v>1912</v>
      </c>
      <c r="P94" s="383">
        <f>CF表!Q2</f>
        <v>1913</v>
      </c>
      <c r="Q94" s="383">
        <f>CF表!R2</f>
        <v>1914</v>
      </c>
      <c r="R94" s="383">
        <f>CF表!S2</f>
        <v>1915</v>
      </c>
      <c r="S94" s="383">
        <f>CF表!T2</f>
        <v>1916</v>
      </c>
      <c r="T94" s="384">
        <f>CF表!U2</f>
        <v>1917</v>
      </c>
      <c r="U94" s="384">
        <f>CF表!V2</f>
        <v>1918</v>
      </c>
      <c r="V94" s="384">
        <f>CF表!W2</f>
        <v>1919</v>
      </c>
      <c r="W94" s="384">
        <f>CF表!X2</f>
        <v>1920</v>
      </c>
      <c r="X94" s="384">
        <f>CF表!Y2</f>
        <v>1921</v>
      </c>
      <c r="Y94" s="384">
        <f>CF表!Z2</f>
        <v>1922</v>
      </c>
      <c r="Z94" s="384">
        <f>CF表!AA2</f>
        <v>1923</v>
      </c>
      <c r="AA94" s="384">
        <f>CF表!AB2</f>
        <v>1924</v>
      </c>
      <c r="AB94" s="384">
        <f>CF表!AC2</f>
        <v>1925</v>
      </c>
      <c r="AC94" s="384">
        <f>CF表!AD2</f>
        <v>1926</v>
      </c>
      <c r="AD94" s="384">
        <f>CF表!AE2</f>
        <v>1927</v>
      </c>
      <c r="AE94" s="384">
        <f>CF表!AF2</f>
        <v>1928</v>
      </c>
      <c r="AF94" s="384">
        <f>CF表!AG2</f>
        <v>1929</v>
      </c>
      <c r="AG94" s="384">
        <f>CF表!AH2</f>
        <v>1930</v>
      </c>
      <c r="AH94" s="384">
        <f>CF表!AI2</f>
        <v>1931</v>
      </c>
      <c r="AI94" s="384">
        <f>CF表!AJ2</f>
        <v>1932</v>
      </c>
      <c r="AJ94" s="384">
        <f>CF表!AK2</f>
        <v>1933</v>
      </c>
      <c r="AK94" s="384">
        <f>CF表!AL2</f>
        <v>1934</v>
      </c>
      <c r="AL94" s="384">
        <f>CF表!AM2</f>
        <v>1935</v>
      </c>
      <c r="AM94" s="384">
        <f>CF表!AN2</f>
        <v>1936</v>
      </c>
      <c r="AN94" s="384">
        <f>CF表!AO2</f>
        <v>1937</v>
      </c>
      <c r="AO94" s="384">
        <f>CF表!AP2</f>
        <v>1938</v>
      </c>
      <c r="AP94" s="384">
        <f>CF表!AQ2</f>
        <v>1939</v>
      </c>
      <c r="AQ94" s="384">
        <f>CF表!AR2</f>
        <v>1940</v>
      </c>
      <c r="AR94" s="384">
        <f>CF表!AS2</f>
        <v>1941</v>
      </c>
      <c r="AS94" s="384">
        <f>CF表!AT2</f>
        <v>1942</v>
      </c>
      <c r="AT94" s="384">
        <f>CF表!AU2</f>
        <v>1943</v>
      </c>
      <c r="AU94" s="384">
        <f>CF表!AV2</f>
        <v>1944</v>
      </c>
      <c r="AV94" s="384">
        <f>CF表!AW2</f>
        <v>1945</v>
      </c>
      <c r="AW94" s="384">
        <f>CF表!AX2</f>
        <v>1946</v>
      </c>
      <c r="AX94" s="384">
        <f>CF表!AY2</f>
        <v>1947</v>
      </c>
      <c r="AY94" s="384">
        <f>CF表!AZ2</f>
        <v>1948</v>
      </c>
      <c r="AZ94" s="384">
        <f>CF表!BA2</f>
        <v>1949</v>
      </c>
      <c r="BA94" s="384">
        <f>CF表!BB2</f>
        <v>1950</v>
      </c>
      <c r="BB94" s="384">
        <f>CF表!BC2</f>
        <v>1951</v>
      </c>
      <c r="BC94" s="384">
        <f>CF表!BD2</f>
        <v>1952</v>
      </c>
      <c r="BD94" s="384">
        <f>CF表!BE2</f>
        <v>1953</v>
      </c>
      <c r="BE94" s="384">
        <f>CF表!BF2</f>
        <v>1954</v>
      </c>
      <c r="BF94" s="384">
        <f>CF表!BG2</f>
        <v>1955</v>
      </c>
      <c r="BG94" s="384">
        <f>CF表!BH2</f>
        <v>1956</v>
      </c>
      <c r="BH94" s="384">
        <f>CF表!BI2</f>
        <v>1957</v>
      </c>
      <c r="BI94" s="384">
        <f>CF表!BJ2</f>
        <v>1958</v>
      </c>
      <c r="BJ94" s="384">
        <f>CF表!BK2</f>
        <v>1959</v>
      </c>
      <c r="BK94" s="384">
        <f>CF表!BL2</f>
        <v>1960</v>
      </c>
      <c r="BL94" s="384">
        <f>CF表!BM2</f>
        <v>1961</v>
      </c>
      <c r="BM94" s="384">
        <f>CF表!BN2</f>
        <v>1962</v>
      </c>
      <c r="BN94" s="384">
        <f>CF表!BO2</f>
        <v>1963</v>
      </c>
      <c r="BO94" s="384">
        <f>CF表!BP2</f>
        <v>1964</v>
      </c>
      <c r="BP94" s="384">
        <f>CF表!BQ2</f>
        <v>1965</v>
      </c>
      <c r="BQ94" s="384">
        <f>CF表!BR2</f>
        <v>1966</v>
      </c>
      <c r="BR94" s="384">
        <f>CF表!BS2</f>
        <v>1967</v>
      </c>
      <c r="BS94" s="384">
        <f>CF表!BT2</f>
        <v>1968</v>
      </c>
      <c r="BT94" s="384">
        <f>CF表!BU2</f>
        <v>1969</v>
      </c>
      <c r="BU94" s="384">
        <f>CF表!BV2</f>
        <v>1970</v>
      </c>
      <c r="BV94" s="384">
        <f>CF表!BW2</f>
        <v>1971</v>
      </c>
      <c r="BW94" s="384">
        <f>CF表!BX2</f>
        <v>1972</v>
      </c>
    </row>
    <row r="95" spans="1:75" hidden="1" outlineLevel="1">
      <c r="A95" s="1"/>
      <c r="B95" s="1"/>
      <c r="C95" s="381" t="str">
        <f>CF表!D3</f>
        <v/>
      </c>
      <c r="D95" s="381" t="str">
        <f>CF表!E3</f>
        <v/>
      </c>
      <c r="E95" s="381" t="str">
        <f>CF表!F3</f>
        <v/>
      </c>
      <c r="F95" s="381" t="str">
        <f>CF表!G3</f>
        <v/>
      </c>
      <c r="G95" s="381" t="str">
        <f>CF表!H3</f>
        <v/>
      </c>
      <c r="H95" s="381" t="str">
        <f>CF表!I3</f>
        <v/>
      </c>
      <c r="I95" s="381" t="str">
        <f>CF表!J3</f>
        <v/>
      </c>
      <c r="J95" s="381" t="str">
        <f>CF表!K3</f>
        <v/>
      </c>
      <c r="K95" s="381" t="str">
        <f>CF表!L3</f>
        <v/>
      </c>
      <c r="L95" s="381" t="str">
        <f>CF表!M3</f>
        <v/>
      </c>
      <c r="M95" s="381" t="str">
        <f>CF表!N3</f>
        <v/>
      </c>
      <c r="N95" s="381" t="str">
        <f>CF表!O3</f>
        <v/>
      </c>
      <c r="O95" s="381" t="str">
        <f>CF表!P3</f>
        <v/>
      </c>
      <c r="P95" s="381" t="str">
        <f>CF表!Q3</f>
        <v/>
      </c>
      <c r="Q95" s="381" t="str">
        <f>CF表!R3</f>
        <v/>
      </c>
      <c r="R95" s="381" t="str">
        <f>CF表!S3</f>
        <v/>
      </c>
      <c r="S95" s="381" t="str">
        <f>CF表!T3</f>
        <v/>
      </c>
      <c r="T95" s="382" t="str">
        <f>CF表!U3</f>
        <v/>
      </c>
      <c r="U95" s="382" t="str">
        <f>CF表!V3</f>
        <v/>
      </c>
      <c r="V95" s="382" t="str">
        <f>CF表!W3</f>
        <v/>
      </c>
      <c r="W95" s="382" t="str">
        <f>CF表!X3</f>
        <v/>
      </c>
      <c r="X95" s="382" t="str">
        <f>CF表!Y3</f>
        <v/>
      </c>
      <c r="Y95" s="382" t="str">
        <f>CF表!Z3</f>
        <v/>
      </c>
      <c r="Z95" s="382" t="str">
        <f>CF表!AA3</f>
        <v/>
      </c>
      <c r="AA95" s="382" t="str">
        <f>CF表!AB3</f>
        <v/>
      </c>
      <c r="AB95" s="382" t="str">
        <f>CF表!AC3</f>
        <v/>
      </c>
      <c r="AC95" s="382" t="str">
        <f>CF表!AD3</f>
        <v/>
      </c>
      <c r="AD95" s="382" t="str">
        <f>CF表!AE3</f>
        <v/>
      </c>
      <c r="AE95" s="382" t="str">
        <f>CF表!AF3</f>
        <v/>
      </c>
      <c r="AF95" s="382" t="str">
        <f>CF表!AG3</f>
        <v/>
      </c>
      <c r="AG95" s="382" t="str">
        <f>CF表!AH3</f>
        <v/>
      </c>
      <c r="AH95" s="382" t="str">
        <f>CF表!AI3</f>
        <v/>
      </c>
      <c r="AI95" s="382" t="str">
        <f>CF表!AJ3</f>
        <v/>
      </c>
      <c r="AJ95" s="382" t="str">
        <f>CF表!AK3</f>
        <v/>
      </c>
      <c r="AK95" s="382" t="str">
        <f>CF表!AL3</f>
        <v/>
      </c>
      <c r="AL95" s="382" t="str">
        <f>CF表!AM3</f>
        <v/>
      </c>
      <c r="AM95" s="382" t="str">
        <f>CF表!AN3</f>
        <v/>
      </c>
      <c r="AN95" s="382" t="str">
        <f>CF表!AO3</f>
        <v/>
      </c>
      <c r="AO95" s="382" t="str">
        <f>CF表!AP3</f>
        <v/>
      </c>
      <c r="AP95" s="382" t="str">
        <f>CF表!AQ3</f>
        <v/>
      </c>
      <c r="AQ95" s="382" t="str">
        <f>CF表!AR3</f>
        <v/>
      </c>
      <c r="AR95" s="382" t="str">
        <f>CF表!AS3</f>
        <v/>
      </c>
      <c r="AS95" s="382" t="str">
        <f>CF表!AT3</f>
        <v/>
      </c>
      <c r="AT95" s="382" t="str">
        <f>CF表!AU3</f>
        <v/>
      </c>
      <c r="AU95" s="382" t="str">
        <f>CF表!AV3</f>
        <v/>
      </c>
      <c r="AV95" s="382" t="str">
        <f>CF表!AW3</f>
        <v/>
      </c>
      <c r="AW95" s="382" t="str">
        <f>CF表!AX3</f>
        <v/>
      </c>
      <c r="AX95" s="382" t="str">
        <f>CF表!AY3</f>
        <v/>
      </c>
      <c r="AY95" s="382" t="str">
        <f>CF表!AZ3</f>
        <v/>
      </c>
      <c r="AZ95" s="382" t="str">
        <f>CF表!BA3</f>
        <v/>
      </c>
      <c r="BA95" s="382" t="str">
        <f>CF表!BB3</f>
        <v/>
      </c>
      <c r="BB95" s="382" t="str">
        <f>CF表!BC3</f>
        <v/>
      </c>
      <c r="BC95" s="382" t="str">
        <f>CF表!BD3</f>
        <v/>
      </c>
      <c r="BD95" s="382" t="str">
        <f>CF表!BE3</f>
        <v/>
      </c>
      <c r="BE95" s="382" t="str">
        <f>CF表!BF3</f>
        <v/>
      </c>
      <c r="BF95" s="382" t="str">
        <f>CF表!BG3</f>
        <v/>
      </c>
      <c r="BG95" s="382" t="str">
        <f>CF表!BH3</f>
        <v/>
      </c>
      <c r="BH95" s="382" t="str">
        <f>CF表!BI3</f>
        <v/>
      </c>
      <c r="BI95" s="382" t="str">
        <f>CF表!BJ3</f>
        <v/>
      </c>
      <c r="BJ95" s="382" t="str">
        <f>CF表!BK3</f>
        <v/>
      </c>
      <c r="BK95" s="382" t="str">
        <f>CF表!BL3</f>
        <v/>
      </c>
      <c r="BL95" s="382" t="str">
        <f>CF表!BM3</f>
        <v/>
      </c>
      <c r="BM95" s="382" t="str">
        <f>CF表!BN3</f>
        <v/>
      </c>
      <c r="BN95" s="382" t="str">
        <f>CF表!BO3</f>
        <v/>
      </c>
      <c r="BO95" s="382" t="str">
        <f>CF表!BP3</f>
        <v/>
      </c>
      <c r="BP95" s="382" t="str">
        <f>CF表!BQ3</f>
        <v/>
      </c>
      <c r="BQ95" s="382" t="str">
        <f>CF表!BR3</f>
        <v/>
      </c>
      <c r="BR95" s="382" t="str">
        <f>CF表!BS3</f>
        <v/>
      </c>
      <c r="BS95" s="382" t="str">
        <f>CF表!BT3</f>
        <v/>
      </c>
      <c r="BT95" s="382" t="str">
        <f>CF表!BU3</f>
        <v/>
      </c>
      <c r="BU95" s="382" t="str">
        <f>CF表!BV3</f>
        <v/>
      </c>
      <c r="BV95" s="382" t="str">
        <f>CF表!BW3</f>
        <v/>
      </c>
      <c r="BW95" s="382" t="str">
        <f>CF表!BX3</f>
        <v/>
      </c>
    </row>
    <row r="96" spans="1:75" hidden="1" outlineLevel="1">
      <c r="A96" s="1"/>
      <c r="B96" s="1"/>
      <c r="C96" s="381" t="str">
        <f>CF表!D4</f>
        <v/>
      </c>
      <c r="D96" s="381" t="str">
        <f>CF表!E4</f>
        <v/>
      </c>
      <c r="E96" s="381" t="str">
        <f>CF表!F4</f>
        <v/>
      </c>
      <c r="F96" s="381" t="str">
        <f>CF表!G4</f>
        <v/>
      </c>
      <c r="G96" s="381" t="str">
        <f>CF表!H4</f>
        <v/>
      </c>
      <c r="H96" s="381" t="str">
        <f>CF表!I4</f>
        <v/>
      </c>
      <c r="I96" s="381" t="str">
        <f>CF表!J4</f>
        <v/>
      </c>
      <c r="J96" s="381" t="str">
        <f>CF表!K4</f>
        <v/>
      </c>
      <c r="K96" s="381" t="str">
        <f>CF表!L4</f>
        <v/>
      </c>
      <c r="L96" s="381" t="str">
        <f>CF表!M4</f>
        <v/>
      </c>
      <c r="M96" s="381" t="str">
        <f>CF表!N4</f>
        <v/>
      </c>
      <c r="N96" s="381" t="str">
        <f>CF表!O4</f>
        <v/>
      </c>
      <c r="O96" s="381" t="str">
        <f>CF表!P4</f>
        <v/>
      </c>
      <c r="P96" s="381" t="str">
        <f>CF表!Q4</f>
        <v/>
      </c>
      <c r="Q96" s="381" t="str">
        <f>CF表!R4</f>
        <v/>
      </c>
      <c r="R96" s="381" t="str">
        <f>CF表!S4</f>
        <v/>
      </c>
      <c r="S96" s="381" t="str">
        <f>CF表!T4</f>
        <v/>
      </c>
      <c r="T96" s="382" t="str">
        <f>CF表!U4</f>
        <v/>
      </c>
      <c r="U96" s="382" t="str">
        <f>CF表!V4</f>
        <v/>
      </c>
      <c r="V96" s="382" t="str">
        <f>CF表!W4</f>
        <v/>
      </c>
      <c r="W96" s="382" t="str">
        <f>CF表!X4</f>
        <v/>
      </c>
      <c r="X96" s="382" t="str">
        <f>CF表!Y4</f>
        <v/>
      </c>
      <c r="Y96" s="382" t="str">
        <f>CF表!Z4</f>
        <v/>
      </c>
      <c r="Z96" s="382" t="str">
        <f>CF表!AA4</f>
        <v/>
      </c>
      <c r="AA96" s="382" t="str">
        <f>CF表!AB4</f>
        <v/>
      </c>
      <c r="AB96" s="382" t="str">
        <f>CF表!AC4</f>
        <v/>
      </c>
      <c r="AC96" s="382" t="str">
        <f>CF表!AD4</f>
        <v/>
      </c>
      <c r="AD96" s="382" t="str">
        <f>CF表!AE4</f>
        <v/>
      </c>
      <c r="AE96" s="382" t="str">
        <f>CF表!AF4</f>
        <v/>
      </c>
      <c r="AF96" s="382" t="str">
        <f>CF表!AG4</f>
        <v/>
      </c>
      <c r="AG96" s="382" t="str">
        <f>CF表!AH4</f>
        <v/>
      </c>
      <c r="AH96" s="382" t="str">
        <f>CF表!AI4</f>
        <v/>
      </c>
      <c r="AI96" s="382" t="str">
        <f>CF表!AJ4</f>
        <v/>
      </c>
      <c r="AJ96" s="382" t="str">
        <f>CF表!AK4</f>
        <v/>
      </c>
      <c r="AK96" s="382" t="str">
        <f>CF表!AL4</f>
        <v/>
      </c>
      <c r="AL96" s="382" t="str">
        <f>CF表!AM4</f>
        <v/>
      </c>
      <c r="AM96" s="382" t="str">
        <f>CF表!AN4</f>
        <v/>
      </c>
      <c r="AN96" s="382" t="str">
        <f>CF表!AO4</f>
        <v/>
      </c>
      <c r="AO96" s="382" t="str">
        <f>CF表!AP4</f>
        <v/>
      </c>
      <c r="AP96" s="382" t="str">
        <f>CF表!AQ4</f>
        <v/>
      </c>
      <c r="AQ96" s="382" t="str">
        <f>CF表!AR4</f>
        <v/>
      </c>
      <c r="AR96" s="382" t="str">
        <f>CF表!AS4</f>
        <v/>
      </c>
      <c r="AS96" s="382" t="str">
        <f>CF表!AT4</f>
        <v/>
      </c>
      <c r="AT96" s="382" t="str">
        <f>CF表!AU4</f>
        <v/>
      </c>
      <c r="AU96" s="382" t="str">
        <f>CF表!AV4</f>
        <v/>
      </c>
      <c r="AV96" s="382" t="str">
        <f>CF表!AW4</f>
        <v/>
      </c>
      <c r="AW96" s="382" t="str">
        <f>CF表!AX4</f>
        <v/>
      </c>
      <c r="AX96" s="382" t="str">
        <f>CF表!AY4</f>
        <v/>
      </c>
      <c r="AY96" s="382" t="str">
        <f>CF表!AZ4</f>
        <v/>
      </c>
      <c r="AZ96" s="382" t="str">
        <f>CF表!BA4</f>
        <v/>
      </c>
      <c r="BA96" s="382" t="str">
        <f>CF表!BB4</f>
        <v/>
      </c>
      <c r="BB96" s="382" t="str">
        <f>CF表!BC4</f>
        <v/>
      </c>
      <c r="BC96" s="382" t="str">
        <f>CF表!BD4</f>
        <v/>
      </c>
      <c r="BD96" s="382" t="str">
        <f>CF表!BE4</f>
        <v/>
      </c>
      <c r="BE96" s="382" t="str">
        <f>CF表!BF4</f>
        <v/>
      </c>
      <c r="BF96" s="382" t="str">
        <f>CF表!BG4</f>
        <v/>
      </c>
      <c r="BG96" s="382" t="str">
        <f>CF表!BH4</f>
        <v/>
      </c>
      <c r="BH96" s="382" t="str">
        <f>CF表!BI4</f>
        <v/>
      </c>
      <c r="BI96" s="382" t="str">
        <f>CF表!BJ4</f>
        <v/>
      </c>
      <c r="BJ96" s="382" t="str">
        <f>CF表!BK4</f>
        <v/>
      </c>
      <c r="BK96" s="382" t="str">
        <f>CF表!BL4</f>
        <v/>
      </c>
      <c r="BL96" s="382" t="str">
        <f>CF表!BM4</f>
        <v/>
      </c>
      <c r="BM96" s="382" t="str">
        <f>CF表!BN4</f>
        <v/>
      </c>
      <c r="BN96" s="382" t="str">
        <f>CF表!BO4</f>
        <v/>
      </c>
      <c r="BO96" s="382" t="str">
        <f>CF表!BP4</f>
        <v/>
      </c>
      <c r="BP96" s="382" t="str">
        <f>CF表!BQ4</f>
        <v/>
      </c>
      <c r="BQ96" s="382" t="str">
        <f>CF表!BR4</f>
        <v/>
      </c>
      <c r="BR96" s="382" t="str">
        <f>CF表!BS4</f>
        <v/>
      </c>
      <c r="BS96" s="382" t="str">
        <f>CF表!BT4</f>
        <v/>
      </c>
      <c r="BT96" s="382" t="str">
        <f>CF表!BU4</f>
        <v/>
      </c>
      <c r="BU96" s="382" t="str">
        <f>CF表!BV4</f>
        <v/>
      </c>
      <c r="BV96" s="382" t="str">
        <f>CF表!BW4</f>
        <v/>
      </c>
      <c r="BW96" s="382" t="str">
        <f>CF表!BX4</f>
        <v/>
      </c>
    </row>
    <row r="97" spans="1:75" hidden="1" outlineLevel="1">
      <c r="A97" s="1"/>
      <c r="B97" s="26" t="s">
        <v>81</v>
      </c>
      <c r="C97" s="402" t="str">
        <f t="shared" ref="C97:AH97" si="1">IF(ISERROR(VLOOKUP(C94,$B64:$G66,5,0)),"",VLOOKUP(C94,$B64:$G66,5,0))</f>
        <v/>
      </c>
      <c r="D97" s="402" t="str">
        <f t="shared" si="1"/>
        <v/>
      </c>
      <c r="E97" s="402" t="str">
        <f t="shared" si="1"/>
        <v/>
      </c>
      <c r="F97" s="402" t="str">
        <f t="shared" si="1"/>
        <v/>
      </c>
      <c r="G97" s="402" t="str">
        <f t="shared" si="1"/>
        <v/>
      </c>
      <c r="H97" s="402" t="str">
        <f t="shared" si="1"/>
        <v/>
      </c>
      <c r="I97" s="402" t="str">
        <f t="shared" si="1"/>
        <v/>
      </c>
      <c r="J97" s="402" t="str">
        <f t="shared" si="1"/>
        <v/>
      </c>
      <c r="K97" s="402" t="str">
        <f t="shared" si="1"/>
        <v/>
      </c>
      <c r="L97" s="402" t="str">
        <f t="shared" si="1"/>
        <v/>
      </c>
      <c r="M97" s="402" t="str">
        <f t="shared" si="1"/>
        <v/>
      </c>
      <c r="N97" s="402" t="str">
        <f t="shared" si="1"/>
        <v/>
      </c>
      <c r="O97" s="402" t="str">
        <f t="shared" si="1"/>
        <v/>
      </c>
      <c r="P97" s="402" t="str">
        <f t="shared" si="1"/>
        <v/>
      </c>
      <c r="Q97" s="402" t="str">
        <f t="shared" si="1"/>
        <v/>
      </c>
      <c r="R97" s="402" t="str">
        <f t="shared" si="1"/>
        <v/>
      </c>
      <c r="S97" s="402" t="str">
        <f t="shared" si="1"/>
        <v/>
      </c>
      <c r="T97" s="402" t="str">
        <f t="shared" si="1"/>
        <v/>
      </c>
      <c r="U97" s="402" t="str">
        <f t="shared" si="1"/>
        <v/>
      </c>
      <c r="V97" s="402" t="str">
        <f t="shared" si="1"/>
        <v/>
      </c>
      <c r="W97" s="402" t="str">
        <f t="shared" si="1"/>
        <v/>
      </c>
      <c r="X97" s="402" t="str">
        <f t="shared" si="1"/>
        <v/>
      </c>
      <c r="Y97" s="402" t="str">
        <f t="shared" si="1"/>
        <v/>
      </c>
      <c r="Z97" s="402" t="str">
        <f t="shared" si="1"/>
        <v/>
      </c>
      <c r="AA97" s="402" t="str">
        <f t="shared" si="1"/>
        <v/>
      </c>
      <c r="AB97" s="402" t="str">
        <f t="shared" si="1"/>
        <v/>
      </c>
      <c r="AC97" s="402" t="str">
        <f t="shared" si="1"/>
        <v/>
      </c>
      <c r="AD97" s="402" t="str">
        <f t="shared" si="1"/>
        <v/>
      </c>
      <c r="AE97" s="402" t="str">
        <f t="shared" si="1"/>
        <v/>
      </c>
      <c r="AF97" s="402" t="str">
        <f t="shared" si="1"/>
        <v/>
      </c>
      <c r="AG97" s="402" t="str">
        <f t="shared" si="1"/>
        <v/>
      </c>
      <c r="AH97" s="402" t="str">
        <f t="shared" si="1"/>
        <v/>
      </c>
      <c r="AI97" s="402" t="str">
        <f t="shared" ref="AI97:BE97" si="2">IF(ISERROR(VLOOKUP(AI94,$B64:$G66,5,0)),"",VLOOKUP(AI94,$B64:$G66,5,0))</f>
        <v/>
      </c>
      <c r="AJ97" s="402" t="str">
        <f t="shared" si="2"/>
        <v/>
      </c>
      <c r="AK97" s="402" t="str">
        <f t="shared" si="2"/>
        <v/>
      </c>
      <c r="AL97" s="402" t="str">
        <f t="shared" si="2"/>
        <v/>
      </c>
      <c r="AM97" s="402" t="str">
        <f t="shared" si="2"/>
        <v/>
      </c>
      <c r="AN97" s="402" t="str">
        <f t="shared" si="2"/>
        <v/>
      </c>
      <c r="AO97" s="402" t="str">
        <f t="shared" si="2"/>
        <v/>
      </c>
      <c r="AP97" s="402" t="str">
        <f t="shared" si="2"/>
        <v/>
      </c>
      <c r="AQ97" s="402" t="str">
        <f t="shared" si="2"/>
        <v/>
      </c>
      <c r="AR97" s="402" t="str">
        <f t="shared" si="2"/>
        <v/>
      </c>
      <c r="AS97" s="402" t="str">
        <f t="shared" si="2"/>
        <v/>
      </c>
      <c r="AT97" s="402" t="str">
        <f t="shared" si="2"/>
        <v/>
      </c>
      <c r="AU97" s="402" t="str">
        <f t="shared" si="2"/>
        <v/>
      </c>
      <c r="AV97" s="402" t="str">
        <f t="shared" si="2"/>
        <v/>
      </c>
      <c r="AW97" s="402" t="str">
        <f t="shared" si="2"/>
        <v/>
      </c>
      <c r="AX97" s="402" t="str">
        <f t="shared" si="2"/>
        <v/>
      </c>
      <c r="AY97" s="402" t="str">
        <f t="shared" si="2"/>
        <v/>
      </c>
      <c r="AZ97" s="402" t="str">
        <f t="shared" si="2"/>
        <v/>
      </c>
      <c r="BA97" s="402" t="str">
        <f t="shared" si="2"/>
        <v/>
      </c>
      <c r="BB97" s="402" t="str">
        <f t="shared" si="2"/>
        <v/>
      </c>
      <c r="BC97" s="402" t="str">
        <f t="shared" si="2"/>
        <v/>
      </c>
      <c r="BD97" s="402" t="str">
        <f t="shared" si="2"/>
        <v/>
      </c>
      <c r="BE97" s="402" t="str">
        <f t="shared" si="2"/>
        <v/>
      </c>
      <c r="BF97" s="402" t="str">
        <f t="shared" ref="BF97:BW97" si="3">IF(ISERROR(VLOOKUP(BF94,$B64:$G66,5,0)),"",VLOOKUP(BF94,$B64:$G66,5,0))</f>
        <v/>
      </c>
      <c r="BG97" s="402" t="str">
        <f t="shared" si="3"/>
        <v/>
      </c>
      <c r="BH97" s="402" t="str">
        <f t="shared" si="3"/>
        <v/>
      </c>
      <c r="BI97" s="402" t="str">
        <f t="shared" si="3"/>
        <v/>
      </c>
      <c r="BJ97" s="402" t="str">
        <f t="shared" si="3"/>
        <v/>
      </c>
      <c r="BK97" s="402" t="str">
        <f t="shared" si="3"/>
        <v/>
      </c>
      <c r="BL97" s="402" t="str">
        <f t="shared" si="3"/>
        <v/>
      </c>
      <c r="BM97" s="402" t="str">
        <f t="shared" si="3"/>
        <v/>
      </c>
      <c r="BN97" s="402" t="str">
        <f t="shared" si="3"/>
        <v/>
      </c>
      <c r="BO97" s="402" t="str">
        <f t="shared" si="3"/>
        <v/>
      </c>
      <c r="BP97" s="402" t="str">
        <f t="shared" si="3"/>
        <v/>
      </c>
      <c r="BQ97" s="402" t="str">
        <f t="shared" si="3"/>
        <v/>
      </c>
      <c r="BR97" s="402" t="str">
        <f t="shared" si="3"/>
        <v/>
      </c>
      <c r="BS97" s="402" t="str">
        <f t="shared" si="3"/>
        <v/>
      </c>
      <c r="BT97" s="402" t="str">
        <f t="shared" si="3"/>
        <v/>
      </c>
      <c r="BU97" s="402" t="str">
        <f t="shared" si="3"/>
        <v/>
      </c>
      <c r="BV97" s="402" t="str">
        <f t="shared" si="3"/>
        <v/>
      </c>
      <c r="BW97" s="402" t="str">
        <f t="shared" si="3"/>
        <v/>
      </c>
    </row>
    <row r="98" spans="1:75" hidden="1" outlineLevel="1">
      <c r="A98" s="1"/>
      <c r="B98" s="26" t="s">
        <v>82</v>
      </c>
      <c r="C98" s="402" t="str">
        <f>IF(ISERROR(VLOOKUP(C94,B69:K74,9,0)),"",VLOOKUP(C94,B69:K74,9,0))</f>
        <v/>
      </c>
      <c r="D98" s="402" t="str">
        <f t="shared" ref="D98:AI98" si="4">IF(ISERROR(VLOOKUP(D94,$B69:$K74,9,0)),C98,(VLOOKUP(D94,$B69:$K74,9,0)))</f>
        <v/>
      </c>
      <c r="E98" s="402" t="str">
        <f t="shared" si="4"/>
        <v/>
      </c>
      <c r="F98" s="402" t="str">
        <f t="shared" si="4"/>
        <v/>
      </c>
      <c r="G98" s="402" t="str">
        <f t="shared" si="4"/>
        <v/>
      </c>
      <c r="H98" s="402" t="str">
        <f t="shared" si="4"/>
        <v/>
      </c>
      <c r="I98" s="402" t="str">
        <f t="shared" si="4"/>
        <v/>
      </c>
      <c r="J98" s="402" t="str">
        <f t="shared" si="4"/>
        <v/>
      </c>
      <c r="K98" s="402" t="str">
        <f t="shared" si="4"/>
        <v/>
      </c>
      <c r="L98" s="402" t="str">
        <f t="shared" si="4"/>
        <v/>
      </c>
      <c r="M98" s="402" t="str">
        <f t="shared" si="4"/>
        <v/>
      </c>
      <c r="N98" s="402" t="str">
        <f t="shared" si="4"/>
        <v/>
      </c>
      <c r="O98" s="402" t="str">
        <f t="shared" si="4"/>
        <v/>
      </c>
      <c r="P98" s="402" t="str">
        <f t="shared" si="4"/>
        <v/>
      </c>
      <c r="Q98" s="402" t="str">
        <f t="shared" si="4"/>
        <v/>
      </c>
      <c r="R98" s="402" t="str">
        <f t="shared" si="4"/>
        <v/>
      </c>
      <c r="S98" s="402" t="str">
        <f t="shared" si="4"/>
        <v/>
      </c>
      <c r="T98" s="402" t="str">
        <f t="shared" si="4"/>
        <v/>
      </c>
      <c r="U98" s="402" t="str">
        <f t="shared" si="4"/>
        <v/>
      </c>
      <c r="V98" s="402" t="str">
        <f t="shared" si="4"/>
        <v/>
      </c>
      <c r="W98" s="402" t="str">
        <f t="shared" si="4"/>
        <v/>
      </c>
      <c r="X98" s="402" t="str">
        <f t="shared" si="4"/>
        <v/>
      </c>
      <c r="Y98" s="402" t="str">
        <f t="shared" si="4"/>
        <v/>
      </c>
      <c r="Z98" s="402" t="str">
        <f t="shared" si="4"/>
        <v/>
      </c>
      <c r="AA98" s="402" t="str">
        <f t="shared" si="4"/>
        <v/>
      </c>
      <c r="AB98" s="402" t="str">
        <f t="shared" si="4"/>
        <v/>
      </c>
      <c r="AC98" s="402" t="str">
        <f t="shared" si="4"/>
        <v/>
      </c>
      <c r="AD98" s="402" t="str">
        <f t="shared" si="4"/>
        <v/>
      </c>
      <c r="AE98" s="402" t="str">
        <f t="shared" si="4"/>
        <v/>
      </c>
      <c r="AF98" s="402" t="str">
        <f t="shared" si="4"/>
        <v/>
      </c>
      <c r="AG98" s="402" t="str">
        <f t="shared" si="4"/>
        <v/>
      </c>
      <c r="AH98" s="402" t="str">
        <f t="shared" si="4"/>
        <v/>
      </c>
      <c r="AI98" s="402" t="str">
        <f t="shared" si="4"/>
        <v/>
      </c>
      <c r="AJ98" s="402" t="str">
        <f t="shared" ref="AJ98:BE98" si="5">IF(ISERROR(VLOOKUP(AJ94,$B69:$K74,9,0)),AI98,(VLOOKUP(AJ94,$B69:$K74,9,0)))</f>
        <v/>
      </c>
      <c r="AK98" s="402" t="str">
        <f t="shared" si="5"/>
        <v/>
      </c>
      <c r="AL98" s="402" t="str">
        <f t="shared" si="5"/>
        <v/>
      </c>
      <c r="AM98" s="402" t="str">
        <f t="shared" si="5"/>
        <v/>
      </c>
      <c r="AN98" s="402" t="str">
        <f t="shared" si="5"/>
        <v/>
      </c>
      <c r="AO98" s="402" t="str">
        <f t="shared" si="5"/>
        <v/>
      </c>
      <c r="AP98" s="402" t="str">
        <f t="shared" si="5"/>
        <v/>
      </c>
      <c r="AQ98" s="402" t="str">
        <f t="shared" si="5"/>
        <v/>
      </c>
      <c r="AR98" s="402" t="str">
        <f t="shared" si="5"/>
        <v/>
      </c>
      <c r="AS98" s="402" t="str">
        <f t="shared" si="5"/>
        <v/>
      </c>
      <c r="AT98" s="402" t="str">
        <f t="shared" si="5"/>
        <v/>
      </c>
      <c r="AU98" s="402" t="str">
        <f t="shared" si="5"/>
        <v/>
      </c>
      <c r="AV98" s="402" t="str">
        <f t="shared" si="5"/>
        <v/>
      </c>
      <c r="AW98" s="402" t="str">
        <f t="shared" si="5"/>
        <v/>
      </c>
      <c r="AX98" s="402" t="str">
        <f t="shared" si="5"/>
        <v/>
      </c>
      <c r="AY98" s="402" t="str">
        <f t="shared" si="5"/>
        <v/>
      </c>
      <c r="AZ98" s="402" t="str">
        <f t="shared" si="5"/>
        <v/>
      </c>
      <c r="BA98" s="402" t="str">
        <f t="shared" si="5"/>
        <v/>
      </c>
      <c r="BB98" s="402" t="str">
        <f t="shared" si="5"/>
        <v/>
      </c>
      <c r="BC98" s="402" t="str">
        <f t="shared" si="5"/>
        <v/>
      </c>
      <c r="BD98" s="402" t="str">
        <f t="shared" si="5"/>
        <v/>
      </c>
      <c r="BE98" s="402" t="str">
        <f t="shared" si="5"/>
        <v/>
      </c>
      <c r="BF98" s="402" t="str">
        <f t="shared" ref="BF98:BW98" si="6">IF(ISERROR(VLOOKUP(BF94,$B69:$K74,9,0)),BE98,(VLOOKUP(BF94,$B69:$K74,9,0)))</f>
        <v/>
      </c>
      <c r="BG98" s="402" t="str">
        <f t="shared" si="6"/>
        <v/>
      </c>
      <c r="BH98" s="402" t="str">
        <f t="shared" si="6"/>
        <v/>
      </c>
      <c r="BI98" s="402" t="str">
        <f t="shared" si="6"/>
        <v/>
      </c>
      <c r="BJ98" s="402" t="str">
        <f t="shared" si="6"/>
        <v/>
      </c>
      <c r="BK98" s="402" t="str">
        <f t="shared" si="6"/>
        <v/>
      </c>
      <c r="BL98" s="402" t="str">
        <f t="shared" si="6"/>
        <v/>
      </c>
      <c r="BM98" s="402" t="str">
        <f t="shared" si="6"/>
        <v/>
      </c>
      <c r="BN98" s="402" t="str">
        <f t="shared" si="6"/>
        <v/>
      </c>
      <c r="BO98" s="402" t="str">
        <f t="shared" si="6"/>
        <v/>
      </c>
      <c r="BP98" s="402" t="str">
        <f t="shared" si="6"/>
        <v/>
      </c>
      <c r="BQ98" s="402" t="str">
        <f t="shared" si="6"/>
        <v/>
      </c>
      <c r="BR98" s="402" t="str">
        <f t="shared" si="6"/>
        <v/>
      </c>
      <c r="BS98" s="402" t="str">
        <f t="shared" si="6"/>
        <v/>
      </c>
      <c r="BT98" s="402" t="str">
        <f t="shared" si="6"/>
        <v/>
      </c>
      <c r="BU98" s="402" t="str">
        <f t="shared" si="6"/>
        <v/>
      </c>
      <c r="BV98" s="402" t="str">
        <f t="shared" si="6"/>
        <v/>
      </c>
      <c r="BW98" s="402" t="str">
        <f t="shared" si="6"/>
        <v/>
      </c>
    </row>
    <row r="99" spans="1:75" hidden="1" outlineLevel="1">
      <c r="A99" s="1"/>
      <c r="B99" s="26" t="s">
        <v>83</v>
      </c>
      <c r="C99" s="402" t="str">
        <f>IF(ISERROR(VLOOKUP(C94,B77:K82,9,0)),"",VLOOKUP(C94,B77:K82,9,0))</f>
        <v/>
      </c>
      <c r="D99" s="402" t="str">
        <f t="shared" ref="D99:AI99" si="7">IF(ISERROR(VLOOKUP(D94,$B77:$K82,9,0)),C99,(VLOOKUP(D94,$B77:$K82,9,0)))</f>
        <v/>
      </c>
      <c r="E99" s="402" t="str">
        <f t="shared" si="7"/>
        <v/>
      </c>
      <c r="F99" s="402" t="str">
        <f t="shared" si="7"/>
        <v/>
      </c>
      <c r="G99" s="402" t="str">
        <f t="shared" si="7"/>
        <v/>
      </c>
      <c r="H99" s="402" t="str">
        <f t="shared" si="7"/>
        <v/>
      </c>
      <c r="I99" s="402" t="str">
        <f t="shared" si="7"/>
        <v/>
      </c>
      <c r="J99" s="402" t="str">
        <f t="shared" si="7"/>
        <v/>
      </c>
      <c r="K99" s="402" t="str">
        <f t="shared" si="7"/>
        <v/>
      </c>
      <c r="L99" s="402" t="str">
        <f t="shared" si="7"/>
        <v/>
      </c>
      <c r="M99" s="402" t="str">
        <f t="shared" si="7"/>
        <v/>
      </c>
      <c r="N99" s="402" t="str">
        <f t="shared" si="7"/>
        <v/>
      </c>
      <c r="O99" s="402" t="str">
        <f t="shared" si="7"/>
        <v/>
      </c>
      <c r="P99" s="402" t="str">
        <f t="shared" si="7"/>
        <v/>
      </c>
      <c r="Q99" s="402" t="str">
        <f t="shared" si="7"/>
        <v/>
      </c>
      <c r="R99" s="402" t="str">
        <f t="shared" si="7"/>
        <v/>
      </c>
      <c r="S99" s="402" t="str">
        <f t="shared" si="7"/>
        <v/>
      </c>
      <c r="T99" s="402" t="str">
        <f t="shared" si="7"/>
        <v/>
      </c>
      <c r="U99" s="402" t="str">
        <f t="shared" si="7"/>
        <v/>
      </c>
      <c r="V99" s="402" t="str">
        <f t="shared" si="7"/>
        <v/>
      </c>
      <c r="W99" s="402" t="str">
        <f t="shared" si="7"/>
        <v/>
      </c>
      <c r="X99" s="402" t="str">
        <f t="shared" si="7"/>
        <v/>
      </c>
      <c r="Y99" s="402" t="str">
        <f t="shared" si="7"/>
        <v/>
      </c>
      <c r="Z99" s="402" t="str">
        <f t="shared" si="7"/>
        <v/>
      </c>
      <c r="AA99" s="402" t="str">
        <f t="shared" si="7"/>
        <v/>
      </c>
      <c r="AB99" s="402" t="str">
        <f t="shared" si="7"/>
        <v/>
      </c>
      <c r="AC99" s="402" t="str">
        <f t="shared" si="7"/>
        <v/>
      </c>
      <c r="AD99" s="402" t="str">
        <f t="shared" si="7"/>
        <v/>
      </c>
      <c r="AE99" s="402" t="str">
        <f t="shared" si="7"/>
        <v/>
      </c>
      <c r="AF99" s="402" t="str">
        <f t="shared" si="7"/>
        <v/>
      </c>
      <c r="AG99" s="402" t="str">
        <f t="shared" si="7"/>
        <v/>
      </c>
      <c r="AH99" s="402" t="str">
        <f t="shared" si="7"/>
        <v/>
      </c>
      <c r="AI99" s="402" t="str">
        <f t="shared" si="7"/>
        <v/>
      </c>
      <c r="AJ99" s="402" t="str">
        <f t="shared" ref="AJ99:BE99" si="8">IF(ISERROR(VLOOKUP(AJ94,$B77:$K82,9,0)),AI99,(VLOOKUP(AJ94,$B77:$K82,9,0)))</f>
        <v/>
      </c>
      <c r="AK99" s="402" t="str">
        <f t="shared" si="8"/>
        <v/>
      </c>
      <c r="AL99" s="402" t="str">
        <f t="shared" si="8"/>
        <v/>
      </c>
      <c r="AM99" s="402" t="str">
        <f t="shared" si="8"/>
        <v/>
      </c>
      <c r="AN99" s="402" t="str">
        <f t="shared" si="8"/>
        <v/>
      </c>
      <c r="AO99" s="402" t="str">
        <f t="shared" si="8"/>
        <v/>
      </c>
      <c r="AP99" s="402" t="str">
        <f t="shared" si="8"/>
        <v/>
      </c>
      <c r="AQ99" s="402" t="str">
        <f t="shared" si="8"/>
        <v/>
      </c>
      <c r="AR99" s="402" t="str">
        <f t="shared" si="8"/>
        <v/>
      </c>
      <c r="AS99" s="402" t="str">
        <f t="shared" si="8"/>
        <v/>
      </c>
      <c r="AT99" s="402" t="str">
        <f t="shared" si="8"/>
        <v/>
      </c>
      <c r="AU99" s="402" t="str">
        <f t="shared" si="8"/>
        <v/>
      </c>
      <c r="AV99" s="402" t="str">
        <f t="shared" si="8"/>
        <v/>
      </c>
      <c r="AW99" s="402" t="str">
        <f t="shared" si="8"/>
        <v/>
      </c>
      <c r="AX99" s="402" t="str">
        <f t="shared" si="8"/>
        <v/>
      </c>
      <c r="AY99" s="402" t="str">
        <f t="shared" si="8"/>
        <v/>
      </c>
      <c r="AZ99" s="402" t="str">
        <f t="shared" si="8"/>
        <v/>
      </c>
      <c r="BA99" s="402" t="str">
        <f t="shared" si="8"/>
        <v/>
      </c>
      <c r="BB99" s="402" t="str">
        <f t="shared" si="8"/>
        <v/>
      </c>
      <c r="BC99" s="402" t="str">
        <f t="shared" si="8"/>
        <v/>
      </c>
      <c r="BD99" s="402" t="str">
        <f t="shared" si="8"/>
        <v/>
      </c>
      <c r="BE99" s="402" t="str">
        <f t="shared" si="8"/>
        <v/>
      </c>
      <c r="BF99" s="402" t="str">
        <f t="shared" ref="BF99:BW99" si="9">IF(ISERROR(VLOOKUP(BF94,$B77:$K82,9,0)),BE99,(VLOOKUP(BF94,$B77:$K82,9,0)))</f>
        <v/>
      </c>
      <c r="BG99" s="402" t="str">
        <f t="shared" si="9"/>
        <v/>
      </c>
      <c r="BH99" s="402" t="str">
        <f t="shared" si="9"/>
        <v/>
      </c>
      <c r="BI99" s="402" t="str">
        <f t="shared" si="9"/>
        <v/>
      </c>
      <c r="BJ99" s="402" t="str">
        <f t="shared" si="9"/>
        <v/>
      </c>
      <c r="BK99" s="402" t="str">
        <f t="shared" si="9"/>
        <v/>
      </c>
      <c r="BL99" s="402" t="str">
        <f t="shared" si="9"/>
        <v/>
      </c>
      <c r="BM99" s="402" t="str">
        <f t="shared" si="9"/>
        <v/>
      </c>
      <c r="BN99" s="402" t="str">
        <f t="shared" si="9"/>
        <v/>
      </c>
      <c r="BO99" s="402" t="str">
        <f t="shared" si="9"/>
        <v/>
      </c>
      <c r="BP99" s="402" t="str">
        <f t="shared" si="9"/>
        <v/>
      </c>
      <c r="BQ99" s="402" t="str">
        <f t="shared" si="9"/>
        <v/>
      </c>
      <c r="BR99" s="402" t="str">
        <f t="shared" si="9"/>
        <v/>
      </c>
      <c r="BS99" s="402" t="str">
        <f t="shared" si="9"/>
        <v/>
      </c>
      <c r="BT99" s="402" t="str">
        <f t="shared" si="9"/>
        <v/>
      </c>
      <c r="BU99" s="402" t="str">
        <f t="shared" si="9"/>
        <v/>
      </c>
      <c r="BV99" s="402" t="str">
        <f t="shared" si="9"/>
        <v/>
      </c>
      <c r="BW99" s="402" t="str">
        <f t="shared" si="9"/>
        <v/>
      </c>
    </row>
    <row r="100" spans="1:75" hidden="1" outlineLevel="1">
      <c r="A100" s="1"/>
      <c r="B100" s="26" t="s">
        <v>84</v>
      </c>
      <c r="C100" s="402" t="str">
        <f>IF(ISERROR(VLOOKUP(C94,B86:G90,5,0)),"",VLOOKUP(C94,B86:G90,5,0))</f>
        <v/>
      </c>
      <c r="D100" s="402" t="str">
        <f>IF(ISERROR(VLOOKUP(D94,$B86:$G90,5,0)),C100,(VLOOKUP(D94,$B86:$G90,5,0)))</f>
        <v/>
      </c>
      <c r="E100" s="402" t="str">
        <f t="shared" ref="E100:BE100" si="10">IF(ISERROR(VLOOKUP(E94,$B86:$G90,5,0)),D100,(VLOOKUP(E94,$B86:$G90,5,0)))</f>
        <v/>
      </c>
      <c r="F100" s="402" t="str">
        <f t="shared" si="10"/>
        <v/>
      </c>
      <c r="G100" s="402" t="str">
        <f t="shared" si="10"/>
        <v/>
      </c>
      <c r="H100" s="402" t="str">
        <f t="shared" si="10"/>
        <v/>
      </c>
      <c r="I100" s="402" t="str">
        <f t="shared" si="10"/>
        <v/>
      </c>
      <c r="J100" s="402" t="str">
        <f t="shared" si="10"/>
        <v/>
      </c>
      <c r="K100" s="402" t="str">
        <f t="shared" si="10"/>
        <v/>
      </c>
      <c r="L100" s="402" t="str">
        <f t="shared" si="10"/>
        <v/>
      </c>
      <c r="M100" s="402" t="str">
        <f t="shared" si="10"/>
        <v/>
      </c>
      <c r="N100" s="402" t="str">
        <f t="shared" si="10"/>
        <v/>
      </c>
      <c r="O100" s="402" t="str">
        <f t="shared" si="10"/>
        <v/>
      </c>
      <c r="P100" s="402" t="str">
        <f t="shared" si="10"/>
        <v/>
      </c>
      <c r="Q100" s="402" t="str">
        <f t="shared" si="10"/>
        <v/>
      </c>
      <c r="R100" s="402" t="str">
        <f t="shared" si="10"/>
        <v/>
      </c>
      <c r="S100" s="402" t="str">
        <f t="shared" si="10"/>
        <v/>
      </c>
      <c r="T100" s="402" t="str">
        <f t="shared" si="10"/>
        <v/>
      </c>
      <c r="U100" s="402" t="str">
        <f t="shared" si="10"/>
        <v/>
      </c>
      <c r="V100" s="402" t="str">
        <f t="shared" si="10"/>
        <v/>
      </c>
      <c r="W100" s="402" t="str">
        <f t="shared" si="10"/>
        <v/>
      </c>
      <c r="X100" s="402" t="str">
        <f t="shared" si="10"/>
        <v/>
      </c>
      <c r="Y100" s="402" t="str">
        <f t="shared" si="10"/>
        <v/>
      </c>
      <c r="Z100" s="402" t="str">
        <f t="shared" si="10"/>
        <v/>
      </c>
      <c r="AA100" s="402" t="str">
        <f t="shared" si="10"/>
        <v/>
      </c>
      <c r="AB100" s="402" t="str">
        <f t="shared" si="10"/>
        <v/>
      </c>
      <c r="AC100" s="402" t="str">
        <f t="shared" si="10"/>
        <v/>
      </c>
      <c r="AD100" s="402" t="str">
        <f t="shared" si="10"/>
        <v/>
      </c>
      <c r="AE100" s="402" t="str">
        <f t="shared" si="10"/>
        <v/>
      </c>
      <c r="AF100" s="402" t="str">
        <f t="shared" si="10"/>
        <v/>
      </c>
      <c r="AG100" s="402" t="str">
        <f t="shared" si="10"/>
        <v/>
      </c>
      <c r="AH100" s="402" t="str">
        <f t="shared" si="10"/>
        <v/>
      </c>
      <c r="AI100" s="402" t="str">
        <f t="shared" si="10"/>
        <v/>
      </c>
      <c r="AJ100" s="402" t="str">
        <f t="shared" si="10"/>
        <v/>
      </c>
      <c r="AK100" s="402" t="str">
        <f t="shared" si="10"/>
        <v/>
      </c>
      <c r="AL100" s="402" t="str">
        <f t="shared" si="10"/>
        <v/>
      </c>
      <c r="AM100" s="402" t="str">
        <f t="shared" si="10"/>
        <v/>
      </c>
      <c r="AN100" s="402" t="str">
        <f t="shared" si="10"/>
        <v/>
      </c>
      <c r="AO100" s="402" t="str">
        <f t="shared" si="10"/>
        <v/>
      </c>
      <c r="AP100" s="402" t="str">
        <f t="shared" si="10"/>
        <v/>
      </c>
      <c r="AQ100" s="402" t="str">
        <f t="shared" si="10"/>
        <v/>
      </c>
      <c r="AR100" s="402" t="str">
        <f t="shared" si="10"/>
        <v/>
      </c>
      <c r="AS100" s="402" t="str">
        <f t="shared" si="10"/>
        <v/>
      </c>
      <c r="AT100" s="402" t="str">
        <f t="shared" si="10"/>
        <v/>
      </c>
      <c r="AU100" s="402" t="str">
        <f t="shared" si="10"/>
        <v/>
      </c>
      <c r="AV100" s="402" t="str">
        <f t="shared" si="10"/>
        <v/>
      </c>
      <c r="AW100" s="402" t="str">
        <f t="shared" si="10"/>
        <v/>
      </c>
      <c r="AX100" s="402" t="str">
        <f t="shared" si="10"/>
        <v/>
      </c>
      <c r="AY100" s="402" t="str">
        <f t="shared" si="10"/>
        <v/>
      </c>
      <c r="AZ100" s="402" t="str">
        <f t="shared" si="10"/>
        <v/>
      </c>
      <c r="BA100" s="402" t="str">
        <f t="shared" si="10"/>
        <v/>
      </c>
      <c r="BB100" s="402" t="str">
        <f t="shared" si="10"/>
        <v/>
      </c>
      <c r="BC100" s="402" t="str">
        <f t="shared" si="10"/>
        <v/>
      </c>
      <c r="BD100" s="402" t="str">
        <f t="shared" si="10"/>
        <v/>
      </c>
      <c r="BE100" s="402" t="str">
        <f t="shared" si="10"/>
        <v/>
      </c>
      <c r="BF100" s="402" t="str">
        <f t="shared" ref="BF100:BW100" si="11">IF(ISERROR(VLOOKUP(BF94,$B86:$G90,5,0)),BE100,(VLOOKUP(BF94,$B86:$G90,5,0)))</f>
        <v/>
      </c>
      <c r="BG100" s="402" t="str">
        <f t="shared" si="11"/>
        <v/>
      </c>
      <c r="BH100" s="402" t="str">
        <f t="shared" si="11"/>
        <v/>
      </c>
      <c r="BI100" s="402" t="str">
        <f t="shared" si="11"/>
        <v/>
      </c>
      <c r="BJ100" s="402" t="str">
        <f t="shared" si="11"/>
        <v/>
      </c>
      <c r="BK100" s="402" t="str">
        <f t="shared" si="11"/>
        <v/>
      </c>
      <c r="BL100" s="402" t="str">
        <f t="shared" si="11"/>
        <v/>
      </c>
      <c r="BM100" s="402" t="str">
        <f t="shared" si="11"/>
        <v/>
      </c>
      <c r="BN100" s="402" t="str">
        <f t="shared" si="11"/>
        <v/>
      </c>
      <c r="BO100" s="402" t="str">
        <f t="shared" si="11"/>
        <v/>
      </c>
      <c r="BP100" s="402" t="str">
        <f t="shared" si="11"/>
        <v/>
      </c>
      <c r="BQ100" s="402" t="str">
        <f t="shared" si="11"/>
        <v/>
      </c>
      <c r="BR100" s="402" t="str">
        <f t="shared" si="11"/>
        <v/>
      </c>
      <c r="BS100" s="402" t="str">
        <f t="shared" si="11"/>
        <v/>
      </c>
      <c r="BT100" s="402" t="str">
        <f t="shared" si="11"/>
        <v/>
      </c>
      <c r="BU100" s="402" t="str">
        <f t="shared" si="11"/>
        <v/>
      </c>
      <c r="BV100" s="402" t="str">
        <f t="shared" si="11"/>
        <v/>
      </c>
      <c r="BW100" s="402" t="str">
        <f t="shared" si="11"/>
        <v/>
      </c>
    </row>
    <row r="101" spans="1:75" hidden="1" outlineLevel="1">
      <c r="A101" s="1"/>
      <c r="B101" s="1"/>
      <c r="C101" s="128">
        <f>SUM(C97:C100)</f>
        <v>0</v>
      </c>
      <c r="D101" s="128">
        <f t="shared" ref="D101:BE101" si="12">SUM(D97:D100)</f>
        <v>0</v>
      </c>
      <c r="E101" s="128">
        <f t="shared" si="12"/>
        <v>0</v>
      </c>
      <c r="F101" s="128">
        <f t="shared" si="12"/>
        <v>0</v>
      </c>
      <c r="G101" s="128">
        <f t="shared" si="12"/>
        <v>0</v>
      </c>
      <c r="H101" s="128">
        <f t="shared" si="12"/>
        <v>0</v>
      </c>
      <c r="I101" s="128">
        <f t="shared" si="12"/>
        <v>0</v>
      </c>
      <c r="J101" s="128">
        <f t="shared" si="12"/>
        <v>0</v>
      </c>
      <c r="K101" s="128">
        <f t="shared" si="12"/>
        <v>0</v>
      </c>
      <c r="L101" s="128">
        <f t="shared" si="12"/>
        <v>0</v>
      </c>
      <c r="M101" s="128">
        <f t="shared" si="12"/>
        <v>0</v>
      </c>
      <c r="N101" s="128">
        <f t="shared" si="12"/>
        <v>0</v>
      </c>
      <c r="O101" s="128">
        <f t="shared" si="12"/>
        <v>0</v>
      </c>
      <c r="P101" s="128">
        <f t="shared" si="12"/>
        <v>0</v>
      </c>
      <c r="Q101" s="128">
        <f t="shared" si="12"/>
        <v>0</v>
      </c>
      <c r="R101" s="128">
        <f t="shared" si="12"/>
        <v>0</v>
      </c>
      <c r="S101" s="128">
        <f t="shared" si="12"/>
        <v>0</v>
      </c>
      <c r="T101" s="33">
        <f t="shared" si="12"/>
        <v>0</v>
      </c>
      <c r="U101" s="33">
        <f t="shared" si="12"/>
        <v>0</v>
      </c>
      <c r="V101" s="33">
        <f t="shared" si="12"/>
        <v>0</v>
      </c>
      <c r="W101" s="33">
        <f t="shared" si="12"/>
        <v>0</v>
      </c>
      <c r="X101" s="33">
        <f t="shared" si="12"/>
        <v>0</v>
      </c>
      <c r="Y101" s="33">
        <f t="shared" si="12"/>
        <v>0</v>
      </c>
      <c r="Z101" s="33">
        <f t="shared" si="12"/>
        <v>0</v>
      </c>
      <c r="AA101" s="33">
        <f t="shared" si="12"/>
        <v>0</v>
      </c>
      <c r="AB101" s="33">
        <f t="shared" si="12"/>
        <v>0</v>
      </c>
      <c r="AC101" s="33">
        <f t="shared" si="12"/>
        <v>0</v>
      </c>
      <c r="AD101" s="33">
        <f t="shared" si="12"/>
        <v>0</v>
      </c>
      <c r="AE101" s="33">
        <f t="shared" si="12"/>
        <v>0</v>
      </c>
      <c r="AF101" s="33">
        <f t="shared" si="12"/>
        <v>0</v>
      </c>
      <c r="AG101" s="33">
        <f t="shared" si="12"/>
        <v>0</v>
      </c>
      <c r="AH101" s="33">
        <f t="shared" si="12"/>
        <v>0</v>
      </c>
      <c r="AI101" s="33">
        <f t="shared" si="12"/>
        <v>0</v>
      </c>
      <c r="AJ101" s="33">
        <f t="shared" si="12"/>
        <v>0</v>
      </c>
      <c r="AK101" s="33">
        <f t="shared" si="12"/>
        <v>0</v>
      </c>
      <c r="AL101" s="33">
        <f t="shared" si="12"/>
        <v>0</v>
      </c>
      <c r="AM101" s="33">
        <f t="shared" si="12"/>
        <v>0</v>
      </c>
      <c r="AN101" s="33">
        <f t="shared" si="12"/>
        <v>0</v>
      </c>
      <c r="AO101" s="33">
        <f t="shared" si="12"/>
        <v>0</v>
      </c>
      <c r="AP101" s="33">
        <f t="shared" si="12"/>
        <v>0</v>
      </c>
      <c r="AQ101" s="33">
        <f t="shared" si="12"/>
        <v>0</v>
      </c>
      <c r="AR101" s="33">
        <f t="shared" si="12"/>
        <v>0</v>
      </c>
      <c r="AS101" s="33">
        <f t="shared" si="12"/>
        <v>0</v>
      </c>
      <c r="AT101" s="33">
        <f t="shared" si="12"/>
        <v>0</v>
      </c>
      <c r="AU101" s="33">
        <f t="shared" si="12"/>
        <v>0</v>
      </c>
      <c r="AV101" s="33">
        <f t="shared" si="12"/>
        <v>0</v>
      </c>
      <c r="AW101" s="33">
        <f t="shared" si="12"/>
        <v>0</v>
      </c>
      <c r="AX101" s="33">
        <f t="shared" si="12"/>
        <v>0</v>
      </c>
      <c r="AY101" s="33">
        <f t="shared" si="12"/>
        <v>0</v>
      </c>
      <c r="AZ101" s="33">
        <f t="shared" si="12"/>
        <v>0</v>
      </c>
      <c r="BA101" s="33">
        <f t="shared" si="12"/>
        <v>0</v>
      </c>
      <c r="BB101" s="33">
        <f t="shared" si="12"/>
        <v>0</v>
      </c>
      <c r="BC101" s="33">
        <f t="shared" si="12"/>
        <v>0</v>
      </c>
      <c r="BD101" s="33">
        <f t="shared" si="12"/>
        <v>0</v>
      </c>
      <c r="BE101" s="33">
        <f t="shared" si="12"/>
        <v>0</v>
      </c>
      <c r="BF101" s="33">
        <f t="shared" ref="BF101:BW101" si="13">SUM(BF97:BF100)</f>
        <v>0</v>
      </c>
      <c r="BG101" s="33">
        <f t="shared" si="13"/>
        <v>0</v>
      </c>
      <c r="BH101" s="33">
        <f t="shared" si="13"/>
        <v>0</v>
      </c>
      <c r="BI101" s="33">
        <f t="shared" si="13"/>
        <v>0</v>
      </c>
      <c r="BJ101" s="33">
        <f t="shared" si="13"/>
        <v>0</v>
      </c>
      <c r="BK101" s="33">
        <f t="shared" si="13"/>
        <v>0</v>
      </c>
      <c r="BL101" s="33">
        <f t="shared" si="13"/>
        <v>0</v>
      </c>
      <c r="BM101" s="33">
        <f t="shared" si="13"/>
        <v>0</v>
      </c>
      <c r="BN101" s="33">
        <f t="shared" si="13"/>
        <v>0</v>
      </c>
      <c r="BO101" s="33">
        <f t="shared" si="13"/>
        <v>0</v>
      </c>
      <c r="BP101" s="33">
        <f t="shared" si="13"/>
        <v>0</v>
      </c>
      <c r="BQ101" s="33">
        <f t="shared" si="13"/>
        <v>0</v>
      </c>
      <c r="BR101" s="33">
        <f t="shared" si="13"/>
        <v>0</v>
      </c>
      <c r="BS101" s="33">
        <f t="shared" si="13"/>
        <v>0</v>
      </c>
      <c r="BT101" s="33">
        <f t="shared" si="13"/>
        <v>0</v>
      </c>
      <c r="BU101" s="33">
        <f t="shared" si="13"/>
        <v>0</v>
      </c>
      <c r="BV101" s="33">
        <f t="shared" si="13"/>
        <v>0</v>
      </c>
      <c r="BW101" s="33">
        <f t="shared" si="13"/>
        <v>0</v>
      </c>
    </row>
    <row r="102" spans="1:75" hidden="1" outlineLevel="1">
      <c r="A102" s="1"/>
      <c r="B102" s="1"/>
      <c r="C102" s="1"/>
      <c r="D102" s="1"/>
      <c r="E102" s="1"/>
      <c r="F102" s="1"/>
      <c r="G102" s="1"/>
      <c r="H102" s="1"/>
      <c r="I102" s="1"/>
      <c r="J102" s="12"/>
      <c r="K102" s="12"/>
      <c r="L102" s="1"/>
      <c r="M102" s="1"/>
      <c r="N102" s="25"/>
      <c r="O102" s="12"/>
      <c r="P102" s="12"/>
      <c r="Q102" s="12"/>
      <c r="R102" s="12"/>
      <c r="S102" s="1"/>
    </row>
    <row r="103" spans="1:75" hidden="1" outlineLevel="1">
      <c r="A103" s="1"/>
      <c r="B103" s="1"/>
      <c r="C103" s="1"/>
      <c r="D103" s="1"/>
      <c r="E103" s="1"/>
      <c r="F103" s="1"/>
      <c r="G103" s="1"/>
      <c r="H103" s="1"/>
      <c r="I103" s="1"/>
      <c r="J103" s="1"/>
      <c r="K103" s="1"/>
      <c r="L103" s="1"/>
      <c r="M103" s="1"/>
      <c r="N103" s="1"/>
      <c r="O103" s="1"/>
      <c r="P103" s="1"/>
      <c r="Q103" s="1"/>
      <c r="R103" s="1"/>
      <c r="S103" s="1"/>
    </row>
    <row r="104" spans="1:75" ht="17.25" collapsed="1" thickBot="1">
      <c r="A104" s="400" t="s">
        <v>447</v>
      </c>
      <c r="B104" s="6" t="s">
        <v>44</v>
      </c>
      <c r="C104" s="7"/>
      <c r="D104" s="7"/>
      <c r="E104" s="7"/>
      <c r="F104" s="7"/>
      <c r="G104" s="7"/>
      <c r="H104" s="7"/>
      <c r="I104" s="7"/>
      <c r="J104" s="7"/>
      <c r="K104" s="7"/>
      <c r="L104" s="7"/>
      <c r="M104" s="7"/>
      <c r="N104" s="7"/>
      <c r="O104" s="7"/>
      <c r="P104" s="7"/>
      <c r="Q104" s="7"/>
      <c r="R104" s="7"/>
      <c r="S104" s="1"/>
    </row>
    <row r="105" spans="1:75">
      <c r="A105" s="1"/>
      <c r="B105" s="1"/>
      <c r="C105" s="1"/>
      <c r="D105" s="1"/>
      <c r="E105" s="1"/>
      <c r="F105" s="1"/>
      <c r="G105" s="1"/>
      <c r="H105" s="1"/>
      <c r="I105" s="1"/>
      <c r="J105" s="1"/>
      <c r="K105" s="1"/>
      <c r="L105" s="1"/>
      <c r="M105" s="1"/>
      <c r="N105" s="1"/>
      <c r="O105" s="1"/>
      <c r="P105" s="1"/>
      <c r="Q105" s="1"/>
      <c r="R105" s="1"/>
      <c r="S105" s="1"/>
    </row>
    <row r="106" spans="1:75">
      <c r="A106" s="1"/>
      <c r="B106" s="1" t="s">
        <v>46</v>
      </c>
      <c r="C106" s="1"/>
      <c r="D106" s="1"/>
      <c r="E106" s="1"/>
      <c r="F106" s="1"/>
      <c r="G106" s="1"/>
      <c r="H106" s="1"/>
      <c r="I106" s="1"/>
      <c r="J106" s="461" t="s">
        <v>441</v>
      </c>
      <c r="K106" s="461"/>
      <c r="L106" s="461"/>
      <c r="M106" s="1"/>
      <c r="N106" s="1"/>
      <c r="O106" s="1"/>
      <c r="P106" s="1"/>
      <c r="Q106" s="1"/>
      <c r="R106" s="1"/>
      <c r="S106" s="1"/>
    </row>
    <row r="107" spans="1:75" ht="14.25" thickBot="1">
      <c r="A107" s="1"/>
      <c r="B107" s="465"/>
      <c r="C107" s="465"/>
      <c r="D107" s="443" t="s">
        <v>22</v>
      </c>
      <c r="E107" s="443"/>
      <c r="F107" s="465"/>
      <c r="G107" s="465"/>
      <c r="H107" s="443" t="s">
        <v>24</v>
      </c>
      <c r="I107" s="443"/>
      <c r="J107" s="436" t="s">
        <v>440</v>
      </c>
      <c r="K107" s="436"/>
      <c r="L107" s="14">
        <v>5.0000000000000001E-3</v>
      </c>
      <c r="M107" s="12"/>
      <c r="N107" s="27"/>
      <c r="O107" s="1"/>
      <c r="P107" s="1"/>
      <c r="Q107" s="1"/>
      <c r="R107" s="1"/>
      <c r="S107" s="1"/>
    </row>
    <row r="108" spans="1:75">
      <c r="A108" s="1"/>
      <c r="B108" s="1" t="s">
        <v>91</v>
      </c>
      <c r="C108" s="1"/>
      <c r="D108" s="1"/>
      <c r="E108" s="1"/>
      <c r="F108" s="442" t="s">
        <v>92</v>
      </c>
      <c r="G108" s="442"/>
      <c r="H108" s="442"/>
      <c r="I108" s="442"/>
      <c r="J108" s="442" t="s">
        <v>93</v>
      </c>
      <c r="K108" s="442"/>
      <c r="L108" s="442"/>
      <c r="M108" s="442"/>
      <c r="N108" s="442"/>
      <c r="O108" s="1"/>
      <c r="P108" s="1"/>
      <c r="Q108" s="3"/>
      <c r="R108" s="1"/>
      <c r="S108" s="1"/>
    </row>
    <row r="109" spans="1:75" ht="14.25" thickBot="1">
      <c r="A109" s="1"/>
      <c r="B109" s="460"/>
      <c r="C109" s="431"/>
      <c r="D109" s="443" t="s">
        <v>22</v>
      </c>
      <c r="E109" s="443"/>
      <c r="F109" s="431"/>
      <c r="G109" s="431"/>
      <c r="H109" s="443" t="s">
        <v>24</v>
      </c>
      <c r="I109" s="443"/>
      <c r="J109" s="458"/>
      <c r="K109" s="458"/>
      <c r="L109" s="458"/>
      <c r="M109" s="458"/>
      <c r="N109" s="458"/>
      <c r="O109" s="1"/>
      <c r="P109" s="1"/>
      <c r="Q109" s="1"/>
      <c r="R109" s="1"/>
      <c r="S109" s="1"/>
    </row>
    <row r="110" spans="1:75" ht="14.25" thickBot="1">
      <c r="A110" s="1"/>
      <c r="B110" s="432"/>
      <c r="C110" s="432"/>
      <c r="D110" s="427" t="s">
        <v>22</v>
      </c>
      <c r="E110" s="427"/>
      <c r="F110" s="432"/>
      <c r="G110" s="432"/>
      <c r="H110" s="427" t="s">
        <v>24</v>
      </c>
      <c r="I110" s="427"/>
      <c r="J110" s="456"/>
      <c r="K110" s="456"/>
      <c r="L110" s="456"/>
      <c r="M110" s="456"/>
      <c r="N110" s="456"/>
      <c r="O110" s="1"/>
      <c r="P110" s="1"/>
      <c r="Q110" s="1"/>
      <c r="R110" s="1"/>
      <c r="S110" s="1"/>
    </row>
    <row r="111" spans="1:75" ht="14.25" thickBot="1">
      <c r="A111" s="1"/>
      <c r="B111" s="432"/>
      <c r="C111" s="432"/>
      <c r="D111" s="427" t="s">
        <v>22</v>
      </c>
      <c r="E111" s="427"/>
      <c r="F111" s="432"/>
      <c r="G111" s="432"/>
      <c r="H111" s="427" t="s">
        <v>24</v>
      </c>
      <c r="I111" s="427"/>
      <c r="J111" s="456"/>
      <c r="K111" s="456"/>
      <c r="L111" s="456"/>
      <c r="M111" s="456"/>
      <c r="N111" s="456"/>
      <c r="O111" s="1"/>
      <c r="P111" s="1"/>
      <c r="Q111" s="1"/>
      <c r="R111" s="1"/>
      <c r="S111" s="1"/>
    </row>
    <row r="112" spans="1:75" ht="14.25" thickBot="1">
      <c r="A112" s="1"/>
      <c r="B112" s="432"/>
      <c r="C112" s="432"/>
      <c r="D112" s="427" t="s">
        <v>22</v>
      </c>
      <c r="E112" s="427"/>
      <c r="F112" s="432"/>
      <c r="G112" s="432"/>
      <c r="H112" s="427" t="s">
        <v>24</v>
      </c>
      <c r="I112" s="427"/>
      <c r="J112" s="456"/>
      <c r="K112" s="456"/>
      <c r="L112" s="456"/>
      <c r="M112" s="456"/>
      <c r="N112" s="456"/>
      <c r="O112" s="1"/>
      <c r="P112" s="1"/>
      <c r="Q112" s="1"/>
      <c r="R112" s="1"/>
      <c r="S112" s="1"/>
    </row>
    <row r="113" spans="1:75">
      <c r="A113" s="1"/>
      <c r="B113" s="504" t="s">
        <v>432</v>
      </c>
      <c r="C113" s="504"/>
      <c r="D113" s="504"/>
      <c r="E113" s="504"/>
      <c r="F113" s="504"/>
      <c r="G113" s="1"/>
      <c r="H113" s="1"/>
      <c r="I113" s="1"/>
      <c r="J113" s="1"/>
      <c r="K113" s="1"/>
      <c r="L113" s="1"/>
      <c r="M113" s="1"/>
      <c r="N113" s="1"/>
      <c r="O113" s="1"/>
      <c r="P113" s="1"/>
      <c r="Q113" s="1"/>
      <c r="R113" s="1"/>
      <c r="S113" s="1"/>
    </row>
    <row r="114" spans="1:75">
      <c r="A114" s="1"/>
      <c r="B114" s="1" t="s">
        <v>90</v>
      </c>
      <c r="C114" s="1"/>
      <c r="D114" s="1"/>
      <c r="E114" s="1"/>
      <c r="F114" s="1"/>
      <c r="G114" s="1"/>
      <c r="H114" s="1"/>
      <c r="I114" s="1"/>
      <c r="J114" s="1"/>
      <c r="K114" s="1"/>
      <c r="L114" s="1"/>
      <c r="M114" s="1"/>
      <c r="N114" s="1"/>
      <c r="O114" s="1"/>
      <c r="P114" s="1"/>
      <c r="Q114" s="1"/>
      <c r="R114" s="1"/>
      <c r="S114" s="1"/>
      <c r="T114" s="2" t="s">
        <v>64</v>
      </c>
      <c r="AG114" s="502" t="s">
        <v>73</v>
      </c>
      <c r="AH114" s="502"/>
      <c r="AI114" s="502"/>
    </row>
    <row r="115" spans="1:75" ht="14.25" thickBot="1">
      <c r="A115" s="1"/>
      <c r="B115" s="465"/>
      <c r="C115" s="465"/>
      <c r="D115" s="443" t="s">
        <v>22</v>
      </c>
      <c r="E115" s="443"/>
      <c r="F115" s="503"/>
      <c r="G115" s="465"/>
      <c r="H115" s="443" t="s">
        <v>24</v>
      </c>
      <c r="I115" s="443"/>
      <c r="J115" s="1"/>
      <c r="K115" s="1"/>
      <c r="L115" s="1"/>
      <c r="M115" s="1"/>
      <c r="N115" s="27"/>
      <c r="O115" s="1"/>
      <c r="P115" s="1"/>
      <c r="Q115" s="1"/>
      <c r="R115" s="1"/>
      <c r="S115" s="1"/>
      <c r="T115" s="469" t="s">
        <v>173</v>
      </c>
      <c r="U115" s="469"/>
      <c r="V115" s="501">
        <v>2023</v>
      </c>
      <c r="W115" s="501"/>
      <c r="X115" s="500" t="s">
        <v>174</v>
      </c>
      <c r="Y115" s="500"/>
    </row>
    <row r="116" spans="1:75">
      <c r="A116" s="1"/>
      <c r="B116" s="1" t="s">
        <v>94</v>
      </c>
      <c r="C116" s="1"/>
      <c r="D116" s="1"/>
      <c r="E116" s="1"/>
      <c r="F116" s="442" t="s">
        <v>92</v>
      </c>
      <c r="G116" s="442"/>
      <c r="H116" s="442"/>
      <c r="I116" s="442"/>
      <c r="J116" s="442" t="s">
        <v>93</v>
      </c>
      <c r="K116" s="442"/>
      <c r="L116" s="442"/>
      <c r="M116" s="442"/>
      <c r="N116" s="442"/>
      <c r="O116" s="1"/>
      <c r="P116" s="1"/>
      <c r="Q116" s="1"/>
      <c r="R116" s="1"/>
      <c r="S116" s="1"/>
      <c r="T116" s="469" t="s">
        <v>53</v>
      </c>
      <c r="U116" s="469"/>
      <c r="V116" s="467" t="s">
        <v>56</v>
      </c>
      <c r="W116" s="467"/>
      <c r="X116" s="469" t="s">
        <v>57</v>
      </c>
      <c r="Y116" s="469"/>
      <c r="Z116" s="469"/>
      <c r="AA116" s="469"/>
      <c r="AB116" s="469" t="s">
        <v>60</v>
      </c>
      <c r="AC116" s="469"/>
      <c r="AD116" s="469"/>
      <c r="AE116" s="469"/>
      <c r="AF116" s="469" t="s">
        <v>61</v>
      </c>
      <c r="AG116" s="469"/>
      <c r="AH116" s="469"/>
      <c r="AI116" s="469"/>
    </row>
    <row r="117" spans="1:75" ht="14.25" thickBot="1">
      <c r="A117" s="1"/>
      <c r="B117" s="431"/>
      <c r="C117" s="431"/>
      <c r="D117" s="443" t="s">
        <v>22</v>
      </c>
      <c r="E117" s="443"/>
      <c r="F117" s="505"/>
      <c r="G117" s="431"/>
      <c r="H117" s="443" t="s">
        <v>24</v>
      </c>
      <c r="I117" s="443"/>
      <c r="J117" s="458"/>
      <c r="K117" s="458"/>
      <c r="L117" s="458"/>
      <c r="M117" s="458"/>
      <c r="N117" s="458"/>
      <c r="O117" s="1"/>
      <c r="P117" s="1"/>
      <c r="Q117" s="1"/>
      <c r="R117" s="1"/>
      <c r="S117" s="1"/>
      <c r="T117" s="121">
        <v>3500</v>
      </c>
      <c r="U117" s="22" t="s">
        <v>54</v>
      </c>
      <c r="V117" s="121">
        <v>35</v>
      </c>
      <c r="W117" s="22" t="s">
        <v>55</v>
      </c>
      <c r="X117" s="122">
        <v>0.5</v>
      </c>
      <c r="Y117" s="22" t="s">
        <v>58</v>
      </c>
      <c r="Z117" s="121">
        <v>10</v>
      </c>
      <c r="AA117" s="22" t="s">
        <v>59</v>
      </c>
      <c r="AB117" s="122">
        <v>1.5</v>
      </c>
      <c r="AC117" s="22" t="s">
        <v>58</v>
      </c>
      <c r="AD117" s="121">
        <v>25</v>
      </c>
      <c r="AE117" s="22" t="s">
        <v>59</v>
      </c>
      <c r="AF117" s="122"/>
      <c r="AG117" s="22" t="s">
        <v>58</v>
      </c>
      <c r="AH117" s="121"/>
      <c r="AI117" s="22" t="s">
        <v>59</v>
      </c>
    </row>
    <row r="118" spans="1:75" ht="14.25" thickBot="1">
      <c r="A118" s="1"/>
      <c r="B118" s="432"/>
      <c r="C118" s="432"/>
      <c r="D118" s="427" t="s">
        <v>22</v>
      </c>
      <c r="E118" s="427"/>
      <c r="F118" s="529"/>
      <c r="G118" s="432"/>
      <c r="H118" s="427" t="s">
        <v>24</v>
      </c>
      <c r="I118" s="427"/>
      <c r="J118" s="456"/>
      <c r="K118" s="456"/>
      <c r="L118" s="456"/>
      <c r="M118" s="456"/>
      <c r="N118" s="456"/>
      <c r="O118" s="1"/>
      <c r="P118" s="1"/>
      <c r="Q118" s="1"/>
      <c r="R118" s="1"/>
      <c r="S118" s="1"/>
      <c r="V118" s="23"/>
      <c r="W118" s="28" t="s">
        <v>62</v>
      </c>
      <c r="X118" s="444">
        <f>住宅ローン返済表!F3/10000</f>
        <v>109.02585698016979</v>
      </c>
      <c r="Y118" s="445"/>
      <c r="Z118" s="120" t="s">
        <v>72</v>
      </c>
      <c r="AA118" s="118"/>
      <c r="AB118" s="444">
        <f>IF(ISERROR(住宅ローン返済表!F432),0,住宅ローン返済表!F432/10000)</f>
        <v>122.94078782673799</v>
      </c>
      <c r="AC118" s="445"/>
      <c r="AD118" s="120" t="s">
        <v>24</v>
      </c>
      <c r="AE118" s="118"/>
      <c r="AF118" s="444">
        <f>IF(ISERROR(住宅ローン返済表!F860),0,住宅ローン返済表!F860/10000)</f>
        <v>0</v>
      </c>
      <c r="AG118" s="445"/>
      <c r="AH118" s="120" t="s">
        <v>24</v>
      </c>
      <c r="AI118" s="118"/>
    </row>
    <row r="119" spans="1:75" ht="14.25" thickBot="1">
      <c r="A119" s="1"/>
      <c r="B119" s="432"/>
      <c r="C119" s="432"/>
      <c r="D119" s="427" t="s">
        <v>22</v>
      </c>
      <c r="E119" s="427"/>
      <c r="F119" s="529"/>
      <c r="G119" s="432"/>
      <c r="H119" s="427" t="s">
        <v>24</v>
      </c>
      <c r="I119" s="427"/>
      <c r="J119" s="456"/>
      <c r="K119" s="456"/>
      <c r="L119" s="456"/>
      <c r="M119" s="456"/>
      <c r="N119" s="456"/>
      <c r="O119" s="1"/>
      <c r="P119" s="1"/>
      <c r="Q119" s="1"/>
      <c r="R119" s="1"/>
      <c r="S119" s="1"/>
      <c r="AD119" s="28" t="s">
        <v>63</v>
      </c>
      <c r="AE119" s="446">
        <f>X118*Z117+AB118*AD117+AF118*AH117</f>
        <v>4163.7782654701477</v>
      </c>
      <c r="AF119" s="447"/>
      <c r="AG119" s="448"/>
      <c r="AH119" s="117" t="s">
        <v>24</v>
      </c>
      <c r="AI119" s="118"/>
    </row>
    <row r="120" spans="1:75" ht="14.25" thickBot="1">
      <c r="A120" s="1"/>
      <c r="B120" s="432"/>
      <c r="C120" s="432"/>
      <c r="D120" s="427" t="s">
        <v>22</v>
      </c>
      <c r="E120" s="427"/>
      <c r="F120" s="432"/>
      <c r="G120" s="432"/>
      <c r="H120" s="427" t="s">
        <v>24</v>
      </c>
      <c r="I120" s="427"/>
      <c r="J120" s="456"/>
      <c r="K120" s="456"/>
      <c r="L120" s="456"/>
      <c r="M120" s="456"/>
      <c r="N120" s="456"/>
      <c r="O120" s="1"/>
      <c r="P120" s="1"/>
      <c r="Q120" s="1"/>
      <c r="R120" s="1"/>
      <c r="S120" s="1"/>
    </row>
    <row r="121" spans="1:75" ht="14.25" thickBot="1">
      <c r="A121" s="1"/>
      <c r="B121" s="1"/>
      <c r="C121" s="1"/>
      <c r="D121" s="1"/>
      <c r="E121" s="1"/>
      <c r="F121" s="1"/>
      <c r="G121" s="1"/>
      <c r="H121" s="1"/>
      <c r="I121" s="1"/>
      <c r="J121" s="1"/>
      <c r="K121" s="1"/>
      <c r="L121" s="1"/>
      <c r="M121" s="1"/>
      <c r="N121" s="1"/>
      <c r="O121" s="1"/>
      <c r="P121" s="1"/>
      <c r="Q121" s="1"/>
      <c r="R121" s="1"/>
      <c r="S121" s="1"/>
      <c r="T121" s="565" t="s">
        <v>74</v>
      </c>
      <c r="U121" s="566"/>
      <c r="V121" s="566"/>
      <c r="W121" s="567"/>
      <c r="X121" s="424">
        <v>50</v>
      </c>
      <c r="Y121" s="425"/>
      <c r="Z121" s="117" t="s">
        <v>72</v>
      </c>
      <c r="AA121" s="118"/>
      <c r="AB121" s="424">
        <v>50</v>
      </c>
      <c r="AC121" s="425"/>
      <c r="AD121" s="117" t="s">
        <v>72</v>
      </c>
      <c r="AE121" s="118"/>
      <c r="AF121" s="424">
        <v>50</v>
      </c>
      <c r="AG121" s="425"/>
      <c r="AH121" s="117" t="s">
        <v>72</v>
      </c>
      <c r="AI121" s="118"/>
    </row>
    <row r="122" spans="1:75">
      <c r="A122" s="1"/>
      <c r="B122" s="1" t="s">
        <v>107</v>
      </c>
      <c r="C122" s="1"/>
      <c r="D122" s="1"/>
      <c r="E122" s="1"/>
      <c r="F122" s="1"/>
      <c r="G122" s="1"/>
      <c r="H122" s="1"/>
      <c r="I122" s="1"/>
      <c r="J122" s="1"/>
      <c r="K122" s="1"/>
      <c r="L122" s="1"/>
      <c r="M122" s="1"/>
      <c r="N122" s="1"/>
      <c r="O122" s="1"/>
      <c r="P122" s="1"/>
      <c r="Q122" s="1"/>
      <c r="R122" s="1"/>
      <c r="S122" s="1"/>
      <c r="T122" s="29"/>
      <c r="U122" s="29"/>
      <c r="V122" s="29"/>
      <c r="W122" s="29"/>
      <c r="X122" s="30"/>
      <c r="Y122" s="30"/>
      <c r="Z122" s="31"/>
      <c r="AA122" s="31"/>
      <c r="AB122" s="30"/>
      <c r="AC122" s="30"/>
      <c r="AD122" s="31"/>
      <c r="AE122" s="31"/>
      <c r="AF122" s="30"/>
      <c r="AG122" s="30"/>
      <c r="AH122" s="31"/>
      <c r="AI122" s="31"/>
    </row>
    <row r="123" spans="1:75" ht="14.25" thickBot="1">
      <c r="A123" s="1"/>
      <c r="B123" s="431"/>
      <c r="C123" s="431"/>
      <c r="D123" s="443" t="s">
        <v>35</v>
      </c>
      <c r="E123" s="443"/>
      <c r="F123" s="431"/>
      <c r="G123" s="431"/>
      <c r="H123" s="443" t="s">
        <v>24</v>
      </c>
      <c r="I123" s="443"/>
      <c r="J123" s="458"/>
      <c r="K123" s="458"/>
      <c r="L123" s="458"/>
      <c r="M123" s="458"/>
      <c r="N123" s="458"/>
      <c r="O123" s="1"/>
      <c r="P123" s="1"/>
      <c r="Q123" s="1"/>
      <c r="R123" s="1"/>
      <c r="S123" s="1"/>
      <c r="T123" s="117" t="s">
        <v>75</v>
      </c>
      <c r="U123" s="119"/>
      <c r="V123" s="119"/>
      <c r="W123" s="118"/>
      <c r="X123" s="446">
        <f>X118+X121</f>
        <v>159.02585698016981</v>
      </c>
      <c r="Y123" s="448"/>
      <c r="Z123" s="117" t="s">
        <v>72</v>
      </c>
      <c r="AA123" s="118"/>
      <c r="AB123" s="446">
        <f>AB118+AB121</f>
        <v>172.94078782673799</v>
      </c>
      <c r="AC123" s="448"/>
      <c r="AD123" s="117" t="s">
        <v>72</v>
      </c>
      <c r="AE123" s="118"/>
      <c r="AF123" s="446">
        <f>AF118+AF121</f>
        <v>50</v>
      </c>
      <c r="AG123" s="448"/>
      <c r="AH123" s="117" t="s">
        <v>72</v>
      </c>
      <c r="AI123" s="118"/>
    </row>
    <row r="124" spans="1:75" ht="14.25" thickBot="1">
      <c r="A124" s="1"/>
      <c r="B124" s="432"/>
      <c r="C124" s="432"/>
      <c r="D124" s="427" t="s">
        <v>35</v>
      </c>
      <c r="E124" s="427"/>
      <c r="F124" s="432"/>
      <c r="G124" s="432"/>
      <c r="H124" s="427" t="s">
        <v>24</v>
      </c>
      <c r="I124" s="427"/>
      <c r="J124" s="456"/>
      <c r="K124" s="456"/>
      <c r="L124" s="456"/>
      <c r="M124" s="456"/>
      <c r="N124" s="456"/>
      <c r="O124" s="1"/>
      <c r="P124" s="1"/>
      <c r="Q124" s="1"/>
      <c r="R124" s="1"/>
      <c r="S124" s="1"/>
      <c r="T124" s="16"/>
    </row>
    <row r="125" spans="1:75" ht="14.25" thickBot="1">
      <c r="A125" s="1"/>
      <c r="B125" s="432"/>
      <c r="C125" s="432"/>
      <c r="D125" s="427" t="s">
        <v>35</v>
      </c>
      <c r="E125" s="427"/>
      <c r="F125" s="432"/>
      <c r="G125" s="432"/>
      <c r="H125" s="427" t="s">
        <v>24</v>
      </c>
      <c r="I125" s="427"/>
      <c r="J125" s="456"/>
      <c r="K125" s="456"/>
      <c r="L125" s="456"/>
      <c r="M125" s="456"/>
      <c r="N125" s="456"/>
      <c r="O125" s="1"/>
      <c r="P125" s="461" t="s">
        <v>433</v>
      </c>
      <c r="Q125" s="461"/>
      <c r="R125" s="461"/>
      <c r="S125" s="551"/>
      <c r="T125" s="123">
        <f>IF(V115&lt;YEAR(C12),YEAR(C12),V115)</f>
        <v>2023</v>
      </c>
      <c r="U125" s="124" t="s">
        <v>176</v>
      </c>
      <c r="V125" s="125">
        <f>X123</f>
        <v>159.02585698016981</v>
      </c>
      <c r="W125" s="126" t="s">
        <v>175</v>
      </c>
      <c r="X125" s="123">
        <f>V115+Z117</f>
        <v>2033</v>
      </c>
      <c r="Y125" s="124" t="s">
        <v>176</v>
      </c>
      <c r="Z125" s="125">
        <f>AB123</f>
        <v>172.94078782673799</v>
      </c>
      <c r="AA125" s="126" t="s">
        <v>175</v>
      </c>
      <c r="AB125" s="123">
        <f>X125+AD117</f>
        <v>2058</v>
      </c>
      <c r="AC125" s="124" t="s">
        <v>176</v>
      </c>
      <c r="AD125" s="125">
        <f>AF123</f>
        <v>50</v>
      </c>
      <c r="AE125" s="126" t="s">
        <v>175</v>
      </c>
      <c r="AF125" s="123">
        <f>AB125+AH117</f>
        <v>2058</v>
      </c>
      <c r="AG125" s="124" t="s">
        <v>176</v>
      </c>
      <c r="AH125" s="125">
        <f>AF121</f>
        <v>50</v>
      </c>
      <c r="AI125" s="126" t="s">
        <v>175</v>
      </c>
    </row>
    <row r="126" spans="1:75">
      <c r="A126" s="1"/>
      <c r="B126" s="1"/>
      <c r="C126" s="1"/>
      <c r="D126" s="1"/>
      <c r="E126" s="1"/>
      <c r="F126" s="1"/>
      <c r="G126" s="1"/>
      <c r="H126" s="1"/>
      <c r="I126" s="1"/>
      <c r="J126" s="1"/>
      <c r="K126" s="1"/>
      <c r="L126" s="1"/>
      <c r="M126" s="1"/>
      <c r="N126" s="1"/>
      <c r="O126" s="1"/>
      <c r="P126" s="1"/>
      <c r="Q126" s="1"/>
      <c r="R126" s="1"/>
      <c r="S126" s="1"/>
      <c r="T126" s="16"/>
    </row>
    <row r="127" spans="1:75" hidden="1" outlineLevel="1">
      <c r="A127" s="1"/>
      <c r="B127" s="1"/>
      <c r="C127" s="383">
        <f>CF表!D2</f>
        <v>1900</v>
      </c>
      <c r="D127" s="383">
        <f>CF表!E2</f>
        <v>1901</v>
      </c>
      <c r="E127" s="383">
        <f>CF表!F2</f>
        <v>1902</v>
      </c>
      <c r="F127" s="383">
        <f>CF表!G2</f>
        <v>1903</v>
      </c>
      <c r="G127" s="383">
        <f>CF表!H2</f>
        <v>1904</v>
      </c>
      <c r="H127" s="383">
        <f>CF表!I2</f>
        <v>1905</v>
      </c>
      <c r="I127" s="383">
        <f>CF表!J2</f>
        <v>1906</v>
      </c>
      <c r="J127" s="383">
        <f>CF表!K2</f>
        <v>1907</v>
      </c>
      <c r="K127" s="383">
        <f>CF表!L2</f>
        <v>1908</v>
      </c>
      <c r="L127" s="383">
        <f>CF表!M2</f>
        <v>1909</v>
      </c>
      <c r="M127" s="383">
        <f>CF表!N2</f>
        <v>1910</v>
      </c>
      <c r="N127" s="383">
        <f>CF表!O2</f>
        <v>1911</v>
      </c>
      <c r="O127" s="383">
        <f>CF表!P2</f>
        <v>1912</v>
      </c>
      <c r="P127" s="383">
        <f>CF表!Q2</f>
        <v>1913</v>
      </c>
      <c r="Q127" s="383">
        <f>CF表!R2</f>
        <v>1914</v>
      </c>
      <c r="R127" s="383">
        <f>CF表!S2</f>
        <v>1915</v>
      </c>
      <c r="S127" s="383">
        <f>CF表!T2</f>
        <v>1916</v>
      </c>
      <c r="T127" s="384">
        <f>CF表!U2</f>
        <v>1917</v>
      </c>
      <c r="U127" s="384">
        <f>CF表!V2</f>
        <v>1918</v>
      </c>
      <c r="V127" s="384">
        <f>CF表!W2</f>
        <v>1919</v>
      </c>
      <c r="W127" s="384">
        <f>CF表!X2</f>
        <v>1920</v>
      </c>
      <c r="X127" s="384">
        <f>CF表!Y2</f>
        <v>1921</v>
      </c>
      <c r="Y127" s="384">
        <f>CF表!Z2</f>
        <v>1922</v>
      </c>
      <c r="Z127" s="384">
        <f>CF表!AA2</f>
        <v>1923</v>
      </c>
      <c r="AA127" s="384">
        <f>CF表!AB2</f>
        <v>1924</v>
      </c>
      <c r="AB127" s="384">
        <f>CF表!AC2</f>
        <v>1925</v>
      </c>
      <c r="AC127" s="384">
        <f>CF表!AD2</f>
        <v>1926</v>
      </c>
      <c r="AD127" s="384">
        <f>CF表!AE2</f>
        <v>1927</v>
      </c>
      <c r="AE127" s="384">
        <f>CF表!AF2</f>
        <v>1928</v>
      </c>
      <c r="AF127" s="384">
        <f>CF表!AG2</f>
        <v>1929</v>
      </c>
      <c r="AG127" s="384">
        <f>CF表!AH2</f>
        <v>1930</v>
      </c>
      <c r="AH127" s="384">
        <f>CF表!AI2</f>
        <v>1931</v>
      </c>
      <c r="AI127" s="384">
        <f>CF表!AJ2</f>
        <v>1932</v>
      </c>
      <c r="AJ127" s="384">
        <f>CF表!AK2</f>
        <v>1933</v>
      </c>
      <c r="AK127" s="384">
        <f>CF表!AL2</f>
        <v>1934</v>
      </c>
      <c r="AL127" s="384">
        <f>CF表!AM2</f>
        <v>1935</v>
      </c>
      <c r="AM127" s="384">
        <f>CF表!AN2</f>
        <v>1936</v>
      </c>
      <c r="AN127" s="384">
        <f>CF表!AO2</f>
        <v>1937</v>
      </c>
      <c r="AO127" s="384">
        <f>CF表!AP2</f>
        <v>1938</v>
      </c>
      <c r="AP127" s="384">
        <f>CF表!AQ2</f>
        <v>1939</v>
      </c>
      <c r="AQ127" s="384">
        <f>CF表!AR2</f>
        <v>1940</v>
      </c>
      <c r="AR127" s="384">
        <f>CF表!AS2</f>
        <v>1941</v>
      </c>
      <c r="AS127" s="384">
        <f>CF表!AT2</f>
        <v>1942</v>
      </c>
      <c r="AT127" s="384">
        <f>CF表!AU2</f>
        <v>1943</v>
      </c>
      <c r="AU127" s="384">
        <f>CF表!AV2</f>
        <v>1944</v>
      </c>
      <c r="AV127" s="384">
        <f>CF表!AW2</f>
        <v>1945</v>
      </c>
      <c r="AW127" s="384">
        <f>CF表!AX2</f>
        <v>1946</v>
      </c>
      <c r="AX127" s="384">
        <f>CF表!AY2</f>
        <v>1947</v>
      </c>
      <c r="AY127" s="384">
        <f>CF表!AZ2</f>
        <v>1948</v>
      </c>
      <c r="AZ127" s="384">
        <f>CF表!BA2</f>
        <v>1949</v>
      </c>
      <c r="BA127" s="384">
        <f>CF表!BB2</f>
        <v>1950</v>
      </c>
      <c r="BB127" s="384">
        <f>CF表!BC2</f>
        <v>1951</v>
      </c>
      <c r="BC127" s="384">
        <f>CF表!BD2</f>
        <v>1952</v>
      </c>
      <c r="BD127" s="384">
        <f>CF表!BE2</f>
        <v>1953</v>
      </c>
      <c r="BE127" s="384">
        <f>CF表!BF2</f>
        <v>1954</v>
      </c>
      <c r="BF127" s="384">
        <f>CF表!BG2</f>
        <v>1955</v>
      </c>
      <c r="BG127" s="384">
        <f>CF表!BH2</f>
        <v>1956</v>
      </c>
      <c r="BH127" s="384">
        <f>CF表!BI2</f>
        <v>1957</v>
      </c>
      <c r="BI127" s="384">
        <f>CF表!BJ2</f>
        <v>1958</v>
      </c>
      <c r="BJ127" s="384">
        <f>CF表!BK2</f>
        <v>1959</v>
      </c>
      <c r="BK127" s="384">
        <f>CF表!BL2</f>
        <v>1960</v>
      </c>
      <c r="BL127" s="384">
        <f>CF表!BM2</f>
        <v>1961</v>
      </c>
      <c r="BM127" s="384">
        <f>CF表!BN2</f>
        <v>1962</v>
      </c>
      <c r="BN127" s="384">
        <f>CF表!BO2</f>
        <v>1963</v>
      </c>
      <c r="BO127" s="384">
        <f>CF表!BP2</f>
        <v>1964</v>
      </c>
      <c r="BP127" s="384">
        <f>CF表!BQ2</f>
        <v>1965</v>
      </c>
      <c r="BQ127" s="384">
        <f>CF表!BR2</f>
        <v>1966</v>
      </c>
      <c r="BR127" s="384">
        <f>CF表!BS2</f>
        <v>1967</v>
      </c>
      <c r="BS127" s="384">
        <f>CF表!BT2</f>
        <v>1968</v>
      </c>
      <c r="BT127" s="384">
        <f>CF表!BU2</f>
        <v>1969</v>
      </c>
      <c r="BU127" s="384">
        <f>CF表!BV2</f>
        <v>1970</v>
      </c>
      <c r="BV127" s="384">
        <f>CF表!BW2</f>
        <v>1971</v>
      </c>
      <c r="BW127" s="384">
        <f>CF表!BX2</f>
        <v>1972</v>
      </c>
    </row>
    <row r="128" spans="1:75" hidden="1" outlineLevel="1">
      <c r="A128" s="1"/>
      <c r="B128" s="1"/>
      <c r="C128" s="381" t="str">
        <f>CF表!D3</f>
        <v/>
      </c>
      <c r="D128" s="381" t="str">
        <f>CF表!E3</f>
        <v/>
      </c>
      <c r="E128" s="381" t="str">
        <f>CF表!F3</f>
        <v/>
      </c>
      <c r="F128" s="381" t="str">
        <f>CF表!G3</f>
        <v/>
      </c>
      <c r="G128" s="381" t="str">
        <f>CF表!H3</f>
        <v/>
      </c>
      <c r="H128" s="381" t="str">
        <f>CF表!I3</f>
        <v/>
      </c>
      <c r="I128" s="381" t="str">
        <f>CF表!J3</f>
        <v/>
      </c>
      <c r="J128" s="381" t="str">
        <f>CF表!K3</f>
        <v/>
      </c>
      <c r="K128" s="381" t="str">
        <f>CF表!L3</f>
        <v/>
      </c>
      <c r="L128" s="381" t="str">
        <f>CF表!M3</f>
        <v/>
      </c>
      <c r="M128" s="381" t="str">
        <f>CF表!N3</f>
        <v/>
      </c>
      <c r="N128" s="381" t="str">
        <f>CF表!O3</f>
        <v/>
      </c>
      <c r="O128" s="381" t="str">
        <f>CF表!P3</f>
        <v/>
      </c>
      <c r="P128" s="381" t="str">
        <f>CF表!Q3</f>
        <v/>
      </c>
      <c r="Q128" s="381" t="str">
        <f>CF表!R3</f>
        <v/>
      </c>
      <c r="R128" s="381" t="str">
        <f>CF表!S3</f>
        <v/>
      </c>
      <c r="S128" s="381" t="str">
        <f>CF表!T3</f>
        <v/>
      </c>
      <c r="T128" s="382" t="str">
        <f>CF表!U3</f>
        <v/>
      </c>
      <c r="U128" s="382" t="str">
        <f>CF表!V3</f>
        <v/>
      </c>
      <c r="V128" s="382" t="str">
        <f>CF表!W3</f>
        <v/>
      </c>
      <c r="W128" s="382" t="str">
        <f>CF表!X3</f>
        <v/>
      </c>
      <c r="X128" s="382" t="str">
        <f>CF表!Y3</f>
        <v/>
      </c>
      <c r="Y128" s="382" t="str">
        <f>CF表!Z3</f>
        <v/>
      </c>
      <c r="Z128" s="382" t="str">
        <f>CF表!AA3</f>
        <v/>
      </c>
      <c r="AA128" s="382" t="str">
        <f>CF表!AB3</f>
        <v/>
      </c>
      <c r="AB128" s="382" t="str">
        <f>CF表!AC3</f>
        <v/>
      </c>
      <c r="AC128" s="382" t="str">
        <f>CF表!AD3</f>
        <v/>
      </c>
      <c r="AD128" s="382" t="str">
        <f>CF表!AE3</f>
        <v/>
      </c>
      <c r="AE128" s="382" t="str">
        <f>CF表!AF3</f>
        <v/>
      </c>
      <c r="AF128" s="382" t="str">
        <f>CF表!AG3</f>
        <v/>
      </c>
      <c r="AG128" s="382" t="str">
        <f>CF表!AH3</f>
        <v/>
      </c>
      <c r="AH128" s="382" t="str">
        <f>CF表!AI3</f>
        <v/>
      </c>
      <c r="AI128" s="382" t="str">
        <f>CF表!AJ3</f>
        <v/>
      </c>
      <c r="AJ128" s="382" t="str">
        <f>CF表!AK3</f>
        <v/>
      </c>
      <c r="AK128" s="382" t="str">
        <f>CF表!AL3</f>
        <v/>
      </c>
      <c r="AL128" s="382" t="str">
        <f>CF表!AM3</f>
        <v/>
      </c>
      <c r="AM128" s="382" t="str">
        <f>CF表!AN3</f>
        <v/>
      </c>
      <c r="AN128" s="382" t="str">
        <f>CF表!AO3</f>
        <v/>
      </c>
      <c r="AO128" s="382" t="str">
        <f>CF表!AP3</f>
        <v/>
      </c>
      <c r="AP128" s="382" t="str">
        <f>CF表!AQ3</f>
        <v/>
      </c>
      <c r="AQ128" s="382" t="str">
        <f>CF表!AR3</f>
        <v/>
      </c>
      <c r="AR128" s="382" t="str">
        <f>CF表!AS3</f>
        <v/>
      </c>
      <c r="AS128" s="382" t="str">
        <f>CF表!AT3</f>
        <v/>
      </c>
      <c r="AT128" s="382" t="str">
        <f>CF表!AU3</f>
        <v/>
      </c>
      <c r="AU128" s="382" t="str">
        <f>CF表!AV3</f>
        <v/>
      </c>
      <c r="AV128" s="382" t="str">
        <f>CF表!AW3</f>
        <v/>
      </c>
      <c r="AW128" s="382" t="str">
        <f>CF表!AX3</f>
        <v/>
      </c>
      <c r="AX128" s="382" t="str">
        <f>CF表!AY3</f>
        <v/>
      </c>
      <c r="AY128" s="382" t="str">
        <f>CF表!AZ3</f>
        <v/>
      </c>
      <c r="AZ128" s="382" t="str">
        <f>CF表!BA3</f>
        <v/>
      </c>
      <c r="BA128" s="382" t="str">
        <f>CF表!BB3</f>
        <v/>
      </c>
      <c r="BB128" s="382" t="str">
        <f>CF表!BC3</f>
        <v/>
      </c>
      <c r="BC128" s="382" t="str">
        <f>CF表!BD3</f>
        <v/>
      </c>
      <c r="BD128" s="382" t="str">
        <f>CF表!BE3</f>
        <v/>
      </c>
      <c r="BE128" s="382" t="str">
        <f>CF表!BF3</f>
        <v/>
      </c>
      <c r="BF128" s="382" t="str">
        <f>CF表!BG3</f>
        <v/>
      </c>
      <c r="BG128" s="382" t="str">
        <f>CF表!BH3</f>
        <v/>
      </c>
      <c r="BH128" s="382" t="str">
        <f>CF表!BI3</f>
        <v/>
      </c>
      <c r="BI128" s="382" t="str">
        <f>CF表!BJ3</f>
        <v/>
      </c>
      <c r="BJ128" s="382" t="str">
        <f>CF表!BK3</f>
        <v/>
      </c>
      <c r="BK128" s="382" t="str">
        <f>CF表!BL3</f>
        <v/>
      </c>
      <c r="BL128" s="382" t="str">
        <f>CF表!BM3</f>
        <v/>
      </c>
      <c r="BM128" s="382" t="str">
        <f>CF表!BN3</f>
        <v/>
      </c>
      <c r="BN128" s="382" t="str">
        <f>CF表!BO3</f>
        <v/>
      </c>
      <c r="BO128" s="382" t="str">
        <f>CF表!BP3</f>
        <v/>
      </c>
      <c r="BP128" s="382" t="str">
        <f>CF表!BQ3</f>
        <v/>
      </c>
      <c r="BQ128" s="382" t="str">
        <f>CF表!BR3</f>
        <v/>
      </c>
      <c r="BR128" s="382" t="str">
        <f>CF表!BS3</f>
        <v/>
      </c>
      <c r="BS128" s="382" t="str">
        <f>CF表!BT3</f>
        <v/>
      </c>
      <c r="BT128" s="382" t="str">
        <f>CF表!BU3</f>
        <v/>
      </c>
      <c r="BU128" s="382" t="str">
        <f>CF表!BV3</f>
        <v/>
      </c>
      <c r="BV128" s="382" t="str">
        <f>CF表!BW3</f>
        <v/>
      </c>
      <c r="BW128" s="382" t="str">
        <f>CF表!BX3</f>
        <v/>
      </c>
    </row>
    <row r="129" spans="1:75" hidden="1" outlineLevel="1">
      <c r="A129" s="1"/>
      <c r="B129" s="1"/>
      <c r="C129" s="381" t="str">
        <f>CF表!D4</f>
        <v/>
      </c>
      <c r="D129" s="381" t="str">
        <f>CF表!E4</f>
        <v/>
      </c>
      <c r="E129" s="381" t="str">
        <f>CF表!F4</f>
        <v/>
      </c>
      <c r="F129" s="381" t="str">
        <f>CF表!G4</f>
        <v/>
      </c>
      <c r="G129" s="381" t="str">
        <f>CF表!H4</f>
        <v/>
      </c>
      <c r="H129" s="381" t="str">
        <f>CF表!I4</f>
        <v/>
      </c>
      <c r="I129" s="381" t="str">
        <f>CF表!J4</f>
        <v/>
      </c>
      <c r="J129" s="381" t="str">
        <f>CF表!K4</f>
        <v/>
      </c>
      <c r="K129" s="381" t="str">
        <f>CF表!L4</f>
        <v/>
      </c>
      <c r="L129" s="381" t="str">
        <f>CF表!M4</f>
        <v/>
      </c>
      <c r="M129" s="381" t="str">
        <f>CF表!N4</f>
        <v/>
      </c>
      <c r="N129" s="381" t="str">
        <f>CF表!O4</f>
        <v/>
      </c>
      <c r="O129" s="381" t="str">
        <f>CF表!P4</f>
        <v/>
      </c>
      <c r="P129" s="381" t="str">
        <f>CF表!Q4</f>
        <v/>
      </c>
      <c r="Q129" s="381" t="str">
        <f>CF表!R4</f>
        <v/>
      </c>
      <c r="R129" s="381" t="str">
        <f>CF表!S4</f>
        <v/>
      </c>
      <c r="S129" s="381" t="str">
        <f>CF表!T4</f>
        <v/>
      </c>
      <c r="T129" s="382" t="str">
        <f>CF表!U4</f>
        <v/>
      </c>
      <c r="U129" s="382" t="str">
        <f>CF表!V4</f>
        <v/>
      </c>
      <c r="V129" s="382" t="str">
        <f>CF表!W4</f>
        <v/>
      </c>
      <c r="W129" s="382" t="str">
        <f>CF表!X4</f>
        <v/>
      </c>
      <c r="X129" s="382" t="str">
        <f>CF表!Y4</f>
        <v/>
      </c>
      <c r="Y129" s="382" t="str">
        <f>CF表!Z4</f>
        <v/>
      </c>
      <c r="Z129" s="382" t="str">
        <f>CF表!AA4</f>
        <v/>
      </c>
      <c r="AA129" s="382" t="str">
        <f>CF表!AB4</f>
        <v/>
      </c>
      <c r="AB129" s="382" t="str">
        <f>CF表!AC4</f>
        <v/>
      </c>
      <c r="AC129" s="382" t="str">
        <f>CF表!AD4</f>
        <v/>
      </c>
      <c r="AD129" s="382" t="str">
        <f>CF表!AE4</f>
        <v/>
      </c>
      <c r="AE129" s="382" t="str">
        <f>CF表!AF4</f>
        <v/>
      </c>
      <c r="AF129" s="382" t="str">
        <f>CF表!AG4</f>
        <v/>
      </c>
      <c r="AG129" s="382" t="str">
        <f>CF表!AH4</f>
        <v/>
      </c>
      <c r="AH129" s="382" t="str">
        <f>CF表!AI4</f>
        <v/>
      </c>
      <c r="AI129" s="382" t="str">
        <f>CF表!AJ4</f>
        <v/>
      </c>
      <c r="AJ129" s="382" t="str">
        <f>CF表!AK4</f>
        <v/>
      </c>
      <c r="AK129" s="382" t="str">
        <f>CF表!AL4</f>
        <v/>
      </c>
      <c r="AL129" s="382" t="str">
        <f>CF表!AM4</f>
        <v/>
      </c>
      <c r="AM129" s="382" t="str">
        <f>CF表!AN4</f>
        <v/>
      </c>
      <c r="AN129" s="382" t="str">
        <f>CF表!AO4</f>
        <v/>
      </c>
      <c r="AO129" s="382" t="str">
        <f>CF表!AP4</f>
        <v/>
      </c>
      <c r="AP129" s="382" t="str">
        <f>CF表!AQ4</f>
        <v/>
      </c>
      <c r="AQ129" s="382" t="str">
        <f>CF表!AR4</f>
        <v/>
      </c>
      <c r="AR129" s="382" t="str">
        <f>CF表!AS4</f>
        <v/>
      </c>
      <c r="AS129" s="382" t="str">
        <f>CF表!AT4</f>
        <v/>
      </c>
      <c r="AT129" s="382" t="str">
        <f>CF表!AU4</f>
        <v/>
      </c>
      <c r="AU129" s="382" t="str">
        <f>CF表!AV4</f>
        <v/>
      </c>
      <c r="AV129" s="382" t="str">
        <f>CF表!AW4</f>
        <v/>
      </c>
      <c r="AW129" s="382" t="str">
        <f>CF表!AX4</f>
        <v/>
      </c>
      <c r="AX129" s="382" t="str">
        <f>CF表!AY4</f>
        <v/>
      </c>
      <c r="AY129" s="382" t="str">
        <f>CF表!AZ4</f>
        <v/>
      </c>
      <c r="AZ129" s="382" t="str">
        <f>CF表!BA4</f>
        <v/>
      </c>
      <c r="BA129" s="382" t="str">
        <f>CF表!BB4</f>
        <v/>
      </c>
      <c r="BB129" s="382" t="str">
        <f>CF表!BC4</f>
        <v/>
      </c>
      <c r="BC129" s="382" t="str">
        <f>CF表!BD4</f>
        <v/>
      </c>
      <c r="BD129" s="382" t="str">
        <f>CF表!BE4</f>
        <v/>
      </c>
      <c r="BE129" s="382" t="str">
        <f>CF表!BF4</f>
        <v/>
      </c>
      <c r="BF129" s="382" t="str">
        <f>CF表!BG4</f>
        <v/>
      </c>
      <c r="BG129" s="382" t="str">
        <f>CF表!BH4</f>
        <v/>
      </c>
      <c r="BH129" s="382" t="str">
        <f>CF表!BI4</f>
        <v/>
      </c>
      <c r="BI129" s="382" t="str">
        <f>CF表!BJ4</f>
        <v/>
      </c>
      <c r="BJ129" s="382" t="str">
        <f>CF表!BK4</f>
        <v/>
      </c>
      <c r="BK129" s="382" t="str">
        <f>CF表!BL4</f>
        <v/>
      </c>
      <c r="BL129" s="382" t="str">
        <f>CF表!BM4</f>
        <v/>
      </c>
      <c r="BM129" s="382" t="str">
        <f>CF表!BN4</f>
        <v/>
      </c>
      <c r="BN129" s="382" t="str">
        <f>CF表!BO4</f>
        <v/>
      </c>
      <c r="BO129" s="382" t="str">
        <f>CF表!BP4</f>
        <v/>
      </c>
      <c r="BP129" s="382" t="str">
        <f>CF表!BQ4</f>
        <v/>
      </c>
      <c r="BQ129" s="382" t="str">
        <f>CF表!BR4</f>
        <v/>
      </c>
      <c r="BR129" s="382" t="str">
        <f>CF表!BS4</f>
        <v/>
      </c>
      <c r="BS129" s="382" t="str">
        <f>CF表!BT4</f>
        <v/>
      </c>
      <c r="BT129" s="382" t="str">
        <f>CF表!BU4</f>
        <v/>
      </c>
      <c r="BU129" s="382" t="str">
        <f>CF表!BV4</f>
        <v/>
      </c>
      <c r="BV129" s="382" t="str">
        <f>CF表!BW4</f>
        <v/>
      </c>
      <c r="BW129" s="382" t="str">
        <f>CF表!BX4</f>
        <v/>
      </c>
    </row>
    <row r="130" spans="1:75" hidden="1" outlineLevel="1">
      <c r="A130" s="1"/>
      <c r="B130" s="386" t="s">
        <v>108</v>
      </c>
      <c r="C130" s="402" t="str">
        <f>IF(F115="","",F115)</f>
        <v/>
      </c>
      <c r="D130" s="402" t="str">
        <f>IF(ISERROR(VLOOKUP(D127,$B117:$G120,5,0)),C130,VLOOKUP(D127,$B117:$G120,5,0))</f>
        <v/>
      </c>
      <c r="E130" s="402" t="str">
        <f t="shared" ref="E130:BE130" si="14">IF(ISERROR(VLOOKUP(E127,$B117:$G120,5,0)),D130,VLOOKUP(E127,$B117:$G120,5,0))</f>
        <v/>
      </c>
      <c r="F130" s="402" t="str">
        <f t="shared" si="14"/>
        <v/>
      </c>
      <c r="G130" s="402" t="str">
        <f t="shared" si="14"/>
        <v/>
      </c>
      <c r="H130" s="402" t="str">
        <f t="shared" si="14"/>
        <v/>
      </c>
      <c r="I130" s="402" t="str">
        <f t="shared" si="14"/>
        <v/>
      </c>
      <c r="J130" s="402" t="str">
        <f t="shared" si="14"/>
        <v/>
      </c>
      <c r="K130" s="402" t="str">
        <f t="shared" si="14"/>
        <v/>
      </c>
      <c r="L130" s="402" t="str">
        <f t="shared" si="14"/>
        <v/>
      </c>
      <c r="M130" s="402" t="str">
        <f t="shared" si="14"/>
        <v/>
      </c>
      <c r="N130" s="402" t="str">
        <f t="shared" si="14"/>
        <v/>
      </c>
      <c r="O130" s="402" t="str">
        <f t="shared" si="14"/>
        <v/>
      </c>
      <c r="P130" s="402" t="str">
        <f t="shared" si="14"/>
        <v/>
      </c>
      <c r="Q130" s="402" t="str">
        <f t="shared" si="14"/>
        <v/>
      </c>
      <c r="R130" s="402" t="str">
        <f t="shared" si="14"/>
        <v/>
      </c>
      <c r="S130" s="402" t="str">
        <f t="shared" si="14"/>
        <v/>
      </c>
      <c r="T130" s="402" t="str">
        <f t="shared" si="14"/>
        <v/>
      </c>
      <c r="U130" s="402" t="str">
        <f t="shared" si="14"/>
        <v/>
      </c>
      <c r="V130" s="402" t="str">
        <f t="shared" si="14"/>
        <v/>
      </c>
      <c r="W130" s="402" t="str">
        <f t="shared" si="14"/>
        <v/>
      </c>
      <c r="X130" s="402" t="str">
        <f t="shared" si="14"/>
        <v/>
      </c>
      <c r="Y130" s="402" t="str">
        <f t="shared" si="14"/>
        <v/>
      </c>
      <c r="Z130" s="402" t="str">
        <f t="shared" si="14"/>
        <v/>
      </c>
      <c r="AA130" s="402" t="str">
        <f t="shared" si="14"/>
        <v/>
      </c>
      <c r="AB130" s="402" t="str">
        <f t="shared" si="14"/>
        <v/>
      </c>
      <c r="AC130" s="402" t="str">
        <f t="shared" si="14"/>
        <v/>
      </c>
      <c r="AD130" s="402" t="str">
        <f t="shared" si="14"/>
        <v/>
      </c>
      <c r="AE130" s="402" t="str">
        <f t="shared" si="14"/>
        <v/>
      </c>
      <c r="AF130" s="402" t="str">
        <f t="shared" si="14"/>
        <v/>
      </c>
      <c r="AG130" s="402" t="str">
        <f t="shared" si="14"/>
        <v/>
      </c>
      <c r="AH130" s="402" t="str">
        <f t="shared" si="14"/>
        <v/>
      </c>
      <c r="AI130" s="402" t="str">
        <f t="shared" si="14"/>
        <v/>
      </c>
      <c r="AJ130" s="402" t="str">
        <f t="shared" si="14"/>
        <v/>
      </c>
      <c r="AK130" s="402" t="str">
        <f t="shared" si="14"/>
        <v/>
      </c>
      <c r="AL130" s="402" t="str">
        <f t="shared" si="14"/>
        <v/>
      </c>
      <c r="AM130" s="402" t="str">
        <f t="shared" si="14"/>
        <v/>
      </c>
      <c r="AN130" s="402" t="str">
        <f t="shared" si="14"/>
        <v/>
      </c>
      <c r="AO130" s="402" t="str">
        <f t="shared" si="14"/>
        <v/>
      </c>
      <c r="AP130" s="402" t="str">
        <f t="shared" si="14"/>
        <v/>
      </c>
      <c r="AQ130" s="402" t="str">
        <f t="shared" si="14"/>
        <v/>
      </c>
      <c r="AR130" s="402" t="str">
        <f t="shared" si="14"/>
        <v/>
      </c>
      <c r="AS130" s="402" t="str">
        <f t="shared" si="14"/>
        <v/>
      </c>
      <c r="AT130" s="402" t="str">
        <f t="shared" si="14"/>
        <v/>
      </c>
      <c r="AU130" s="402" t="str">
        <f t="shared" si="14"/>
        <v/>
      </c>
      <c r="AV130" s="402" t="str">
        <f t="shared" si="14"/>
        <v/>
      </c>
      <c r="AW130" s="402" t="str">
        <f t="shared" si="14"/>
        <v/>
      </c>
      <c r="AX130" s="402" t="str">
        <f t="shared" si="14"/>
        <v/>
      </c>
      <c r="AY130" s="402" t="str">
        <f t="shared" si="14"/>
        <v/>
      </c>
      <c r="AZ130" s="402" t="str">
        <f t="shared" si="14"/>
        <v/>
      </c>
      <c r="BA130" s="402" t="str">
        <f t="shared" si="14"/>
        <v/>
      </c>
      <c r="BB130" s="402" t="str">
        <f t="shared" si="14"/>
        <v/>
      </c>
      <c r="BC130" s="402" t="str">
        <f t="shared" si="14"/>
        <v/>
      </c>
      <c r="BD130" s="402" t="str">
        <f t="shared" si="14"/>
        <v/>
      </c>
      <c r="BE130" s="402" t="str">
        <f t="shared" si="14"/>
        <v/>
      </c>
      <c r="BF130" s="402" t="str">
        <f t="shared" ref="BF130:BW130" si="15">IF(ISERROR(VLOOKUP(BF127,$B117:$G120,5,0)),BE130,VLOOKUP(BF127,$B117:$G120,5,0))</f>
        <v/>
      </c>
      <c r="BG130" s="402" t="str">
        <f t="shared" si="15"/>
        <v/>
      </c>
      <c r="BH130" s="402" t="str">
        <f t="shared" si="15"/>
        <v/>
      </c>
      <c r="BI130" s="402" t="str">
        <f t="shared" si="15"/>
        <v/>
      </c>
      <c r="BJ130" s="402" t="str">
        <f t="shared" si="15"/>
        <v/>
      </c>
      <c r="BK130" s="402" t="str">
        <f t="shared" si="15"/>
        <v/>
      </c>
      <c r="BL130" s="402" t="str">
        <f t="shared" si="15"/>
        <v/>
      </c>
      <c r="BM130" s="402" t="str">
        <f t="shared" si="15"/>
        <v/>
      </c>
      <c r="BN130" s="402" t="str">
        <f t="shared" si="15"/>
        <v/>
      </c>
      <c r="BO130" s="402" t="str">
        <f t="shared" si="15"/>
        <v/>
      </c>
      <c r="BP130" s="402" t="str">
        <f t="shared" si="15"/>
        <v/>
      </c>
      <c r="BQ130" s="402" t="str">
        <f t="shared" si="15"/>
        <v/>
      </c>
      <c r="BR130" s="402" t="str">
        <f t="shared" si="15"/>
        <v/>
      </c>
      <c r="BS130" s="402" t="str">
        <f t="shared" si="15"/>
        <v/>
      </c>
      <c r="BT130" s="402" t="str">
        <f t="shared" si="15"/>
        <v/>
      </c>
      <c r="BU130" s="402" t="str">
        <f t="shared" si="15"/>
        <v/>
      </c>
      <c r="BV130" s="402" t="str">
        <f t="shared" si="15"/>
        <v/>
      </c>
      <c r="BW130" s="402" t="str">
        <f t="shared" si="15"/>
        <v/>
      </c>
    </row>
    <row r="131" spans="1:75" hidden="1" outlineLevel="1">
      <c r="A131" s="1"/>
      <c r="B131" s="386" t="s">
        <v>109</v>
      </c>
      <c r="C131" s="402" t="str">
        <f>IF(ISERROR(VLOOKUP(C127,$B123:$G125,5,0)),"",VLOOKUP(C127,$B123:$G125,5,0))</f>
        <v/>
      </c>
      <c r="D131" s="402" t="str">
        <f t="shared" ref="D131:BE131" si="16">IF(ISERROR(VLOOKUP(D127,$B123:$G125,5,0)),"",VLOOKUP(D127,$B123:$G125,5,0))</f>
        <v/>
      </c>
      <c r="E131" s="402" t="str">
        <f t="shared" si="16"/>
        <v/>
      </c>
      <c r="F131" s="402" t="str">
        <f t="shared" si="16"/>
        <v/>
      </c>
      <c r="G131" s="402" t="str">
        <f t="shared" si="16"/>
        <v/>
      </c>
      <c r="H131" s="402" t="str">
        <f t="shared" si="16"/>
        <v/>
      </c>
      <c r="I131" s="402" t="str">
        <f t="shared" si="16"/>
        <v/>
      </c>
      <c r="J131" s="402" t="str">
        <f t="shared" si="16"/>
        <v/>
      </c>
      <c r="K131" s="402" t="str">
        <f t="shared" si="16"/>
        <v/>
      </c>
      <c r="L131" s="402" t="str">
        <f t="shared" si="16"/>
        <v/>
      </c>
      <c r="M131" s="402" t="str">
        <f t="shared" si="16"/>
        <v/>
      </c>
      <c r="N131" s="402" t="str">
        <f t="shared" si="16"/>
        <v/>
      </c>
      <c r="O131" s="402" t="str">
        <f t="shared" si="16"/>
        <v/>
      </c>
      <c r="P131" s="402" t="str">
        <f t="shared" si="16"/>
        <v/>
      </c>
      <c r="Q131" s="402" t="str">
        <f t="shared" si="16"/>
        <v/>
      </c>
      <c r="R131" s="402" t="str">
        <f t="shared" si="16"/>
        <v/>
      </c>
      <c r="S131" s="402" t="str">
        <f t="shared" si="16"/>
        <v/>
      </c>
      <c r="T131" s="402" t="str">
        <f t="shared" si="16"/>
        <v/>
      </c>
      <c r="U131" s="402" t="str">
        <f t="shared" si="16"/>
        <v/>
      </c>
      <c r="V131" s="402" t="str">
        <f t="shared" si="16"/>
        <v/>
      </c>
      <c r="W131" s="402" t="str">
        <f t="shared" si="16"/>
        <v/>
      </c>
      <c r="X131" s="402" t="str">
        <f t="shared" si="16"/>
        <v/>
      </c>
      <c r="Y131" s="402" t="str">
        <f t="shared" si="16"/>
        <v/>
      </c>
      <c r="Z131" s="402" t="str">
        <f t="shared" si="16"/>
        <v/>
      </c>
      <c r="AA131" s="402" t="str">
        <f t="shared" si="16"/>
        <v/>
      </c>
      <c r="AB131" s="402" t="str">
        <f t="shared" si="16"/>
        <v/>
      </c>
      <c r="AC131" s="402" t="str">
        <f t="shared" si="16"/>
        <v/>
      </c>
      <c r="AD131" s="402" t="str">
        <f t="shared" si="16"/>
        <v/>
      </c>
      <c r="AE131" s="402" t="str">
        <f t="shared" si="16"/>
        <v/>
      </c>
      <c r="AF131" s="402" t="str">
        <f t="shared" si="16"/>
        <v/>
      </c>
      <c r="AG131" s="402" t="str">
        <f t="shared" si="16"/>
        <v/>
      </c>
      <c r="AH131" s="402" t="str">
        <f t="shared" si="16"/>
        <v/>
      </c>
      <c r="AI131" s="402" t="str">
        <f t="shared" si="16"/>
        <v/>
      </c>
      <c r="AJ131" s="402" t="str">
        <f t="shared" si="16"/>
        <v/>
      </c>
      <c r="AK131" s="402" t="str">
        <f t="shared" si="16"/>
        <v/>
      </c>
      <c r="AL131" s="402" t="str">
        <f t="shared" si="16"/>
        <v/>
      </c>
      <c r="AM131" s="402" t="str">
        <f t="shared" si="16"/>
        <v/>
      </c>
      <c r="AN131" s="402" t="str">
        <f t="shared" si="16"/>
        <v/>
      </c>
      <c r="AO131" s="402" t="str">
        <f t="shared" si="16"/>
        <v/>
      </c>
      <c r="AP131" s="402" t="str">
        <f t="shared" si="16"/>
        <v/>
      </c>
      <c r="AQ131" s="402" t="str">
        <f t="shared" si="16"/>
        <v/>
      </c>
      <c r="AR131" s="402" t="str">
        <f t="shared" si="16"/>
        <v/>
      </c>
      <c r="AS131" s="402" t="str">
        <f t="shared" si="16"/>
        <v/>
      </c>
      <c r="AT131" s="402" t="str">
        <f t="shared" si="16"/>
        <v/>
      </c>
      <c r="AU131" s="402" t="str">
        <f t="shared" si="16"/>
        <v/>
      </c>
      <c r="AV131" s="402" t="str">
        <f t="shared" si="16"/>
        <v/>
      </c>
      <c r="AW131" s="402" t="str">
        <f t="shared" si="16"/>
        <v/>
      </c>
      <c r="AX131" s="402" t="str">
        <f t="shared" si="16"/>
        <v/>
      </c>
      <c r="AY131" s="402" t="str">
        <f t="shared" si="16"/>
        <v/>
      </c>
      <c r="AZ131" s="402" t="str">
        <f t="shared" si="16"/>
        <v/>
      </c>
      <c r="BA131" s="402" t="str">
        <f t="shared" si="16"/>
        <v/>
      </c>
      <c r="BB131" s="402" t="str">
        <f t="shared" si="16"/>
        <v/>
      </c>
      <c r="BC131" s="402" t="str">
        <f t="shared" si="16"/>
        <v/>
      </c>
      <c r="BD131" s="402" t="str">
        <f t="shared" si="16"/>
        <v/>
      </c>
      <c r="BE131" s="402" t="str">
        <f t="shared" si="16"/>
        <v/>
      </c>
      <c r="BF131" s="402" t="str">
        <f t="shared" ref="BF131:BW131" si="17">IF(ISERROR(VLOOKUP(BF127,$B123:$G125,5,0)),"",VLOOKUP(BF127,$B123:$G125,5,0))</f>
        <v/>
      </c>
      <c r="BG131" s="402" t="str">
        <f t="shared" si="17"/>
        <v/>
      </c>
      <c r="BH131" s="402" t="str">
        <f t="shared" si="17"/>
        <v/>
      </c>
      <c r="BI131" s="402" t="str">
        <f t="shared" si="17"/>
        <v/>
      </c>
      <c r="BJ131" s="402" t="str">
        <f t="shared" si="17"/>
        <v/>
      </c>
      <c r="BK131" s="402" t="str">
        <f t="shared" si="17"/>
        <v/>
      </c>
      <c r="BL131" s="402" t="str">
        <f t="shared" si="17"/>
        <v/>
      </c>
      <c r="BM131" s="402" t="str">
        <f t="shared" si="17"/>
        <v/>
      </c>
      <c r="BN131" s="402" t="str">
        <f t="shared" si="17"/>
        <v/>
      </c>
      <c r="BO131" s="402" t="str">
        <f t="shared" si="17"/>
        <v/>
      </c>
      <c r="BP131" s="402" t="str">
        <f t="shared" si="17"/>
        <v/>
      </c>
      <c r="BQ131" s="402" t="str">
        <f t="shared" si="17"/>
        <v/>
      </c>
      <c r="BR131" s="402" t="str">
        <f t="shared" si="17"/>
        <v/>
      </c>
      <c r="BS131" s="402" t="str">
        <f t="shared" si="17"/>
        <v/>
      </c>
      <c r="BT131" s="402" t="str">
        <f t="shared" si="17"/>
        <v/>
      </c>
      <c r="BU131" s="402" t="str">
        <f t="shared" si="17"/>
        <v/>
      </c>
      <c r="BV131" s="402" t="str">
        <f t="shared" si="17"/>
        <v/>
      </c>
      <c r="BW131" s="402" t="str">
        <f t="shared" si="17"/>
        <v/>
      </c>
    </row>
    <row r="132" spans="1:75" hidden="1" outlineLevel="1">
      <c r="A132" s="1"/>
      <c r="B132" s="1"/>
      <c r="C132" s="127">
        <f t="shared" ref="C132:AH132" si="18">SUM(C130:C131)</f>
        <v>0</v>
      </c>
      <c r="D132" s="127">
        <f t="shared" si="18"/>
        <v>0</v>
      </c>
      <c r="E132" s="127">
        <f t="shared" si="18"/>
        <v>0</v>
      </c>
      <c r="F132" s="127">
        <f t="shared" si="18"/>
        <v>0</v>
      </c>
      <c r="G132" s="127">
        <f t="shared" si="18"/>
        <v>0</v>
      </c>
      <c r="H132" s="127">
        <f t="shared" si="18"/>
        <v>0</v>
      </c>
      <c r="I132" s="127">
        <f t="shared" si="18"/>
        <v>0</v>
      </c>
      <c r="J132" s="127">
        <f t="shared" si="18"/>
        <v>0</v>
      </c>
      <c r="K132" s="127">
        <f t="shared" si="18"/>
        <v>0</v>
      </c>
      <c r="L132" s="127">
        <f t="shared" si="18"/>
        <v>0</v>
      </c>
      <c r="M132" s="127">
        <f t="shared" si="18"/>
        <v>0</v>
      </c>
      <c r="N132" s="127">
        <f t="shared" si="18"/>
        <v>0</v>
      </c>
      <c r="O132" s="127">
        <f t="shared" si="18"/>
        <v>0</v>
      </c>
      <c r="P132" s="127">
        <f t="shared" si="18"/>
        <v>0</v>
      </c>
      <c r="Q132" s="127">
        <f t="shared" si="18"/>
        <v>0</v>
      </c>
      <c r="R132" s="127">
        <f t="shared" si="18"/>
        <v>0</v>
      </c>
      <c r="S132" s="127">
        <f t="shared" si="18"/>
        <v>0</v>
      </c>
      <c r="T132" s="385">
        <f t="shared" si="18"/>
        <v>0</v>
      </c>
      <c r="U132" s="385">
        <f t="shared" si="18"/>
        <v>0</v>
      </c>
      <c r="V132" s="385">
        <f t="shared" si="18"/>
        <v>0</v>
      </c>
      <c r="W132" s="385">
        <f t="shared" si="18"/>
        <v>0</v>
      </c>
      <c r="X132" s="385">
        <f t="shared" si="18"/>
        <v>0</v>
      </c>
      <c r="Y132" s="385">
        <f t="shared" si="18"/>
        <v>0</v>
      </c>
      <c r="Z132" s="385">
        <f t="shared" si="18"/>
        <v>0</v>
      </c>
      <c r="AA132" s="385">
        <f t="shared" si="18"/>
        <v>0</v>
      </c>
      <c r="AB132" s="385">
        <f t="shared" si="18"/>
        <v>0</v>
      </c>
      <c r="AC132" s="385">
        <f t="shared" si="18"/>
        <v>0</v>
      </c>
      <c r="AD132" s="385">
        <f t="shared" si="18"/>
        <v>0</v>
      </c>
      <c r="AE132" s="385">
        <f t="shared" si="18"/>
        <v>0</v>
      </c>
      <c r="AF132" s="385">
        <f t="shared" si="18"/>
        <v>0</v>
      </c>
      <c r="AG132" s="385">
        <f t="shared" si="18"/>
        <v>0</v>
      </c>
      <c r="AH132" s="385">
        <f t="shared" si="18"/>
        <v>0</v>
      </c>
      <c r="AI132" s="385">
        <f t="shared" ref="AI132:BE132" si="19">SUM(AI130:AI131)</f>
        <v>0</v>
      </c>
      <c r="AJ132" s="385">
        <f t="shared" si="19"/>
        <v>0</v>
      </c>
      <c r="AK132" s="385">
        <f t="shared" si="19"/>
        <v>0</v>
      </c>
      <c r="AL132" s="385">
        <f t="shared" si="19"/>
        <v>0</v>
      </c>
      <c r="AM132" s="385">
        <f t="shared" si="19"/>
        <v>0</v>
      </c>
      <c r="AN132" s="385">
        <f t="shared" si="19"/>
        <v>0</v>
      </c>
      <c r="AO132" s="385">
        <f t="shared" si="19"/>
        <v>0</v>
      </c>
      <c r="AP132" s="385">
        <f t="shared" si="19"/>
        <v>0</v>
      </c>
      <c r="AQ132" s="385">
        <f t="shared" si="19"/>
        <v>0</v>
      </c>
      <c r="AR132" s="385">
        <f t="shared" si="19"/>
        <v>0</v>
      </c>
      <c r="AS132" s="385">
        <f t="shared" si="19"/>
        <v>0</v>
      </c>
      <c r="AT132" s="385">
        <f t="shared" si="19"/>
        <v>0</v>
      </c>
      <c r="AU132" s="385">
        <f t="shared" si="19"/>
        <v>0</v>
      </c>
      <c r="AV132" s="385">
        <f t="shared" si="19"/>
        <v>0</v>
      </c>
      <c r="AW132" s="385">
        <f t="shared" si="19"/>
        <v>0</v>
      </c>
      <c r="AX132" s="385">
        <f t="shared" si="19"/>
        <v>0</v>
      </c>
      <c r="AY132" s="385">
        <f t="shared" si="19"/>
        <v>0</v>
      </c>
      <c r="AZ132" s="385">
        <f t="shared" si="19"/>
        <v>0</v>
      </c>
      <c r="BA132" s="385">
        <f t="shared" si="19"/>
        <v>0</v>
      </c>
      <c r="BB132" s="385">
        <f t="shared" si="19"/>
        <v>0</v>
      </c>
      <c r="BC132" s="385">
        <f t="shared" si="19"/>
        <v>0</v>
      </c>
      <c r="BD132" s="385">
        <f t="shared" si="19"/>
        <v>0</v>
      </c>
      <c r="BE132" s="385">
        <f t="shared" si="19"/>
        <v>0</v>
      </c>
      <c r="BF132" s="385">
        <f t="shared" ref="BF132:BW132" si="20">SUM(BF130:BF131)</f>
        <v>0</v>
      </c>
      <c r="BG132" s="385">
        <f t="shared" si="20"/>
        <v>0</v>
      </c>
      <c r="BH132" s="385">
        <f t="shared" si="20"/>
        <v>0</v>
      </c>
      <c r="BI132" s="385">
        <f t="shared" si="20"/>
        <v>0</v>
      </c>
      <c r="BJ132" s="385">
        <f t="shared" si="20"/>
        <v>0</v>
      </c>
      <c r="BK132" s="385">
        <f t="shared" si="20"/>
        <v>0</v>
      </c>
      <c r="BL132" s="385">
        <f t="shared" si="20"/>
        <v>0</v>
      </c>
      <c r="BM132" s="385">
        <f t="shared" si="20"/>
        <v>0</v>
      </c>
      <c r="BN132" s="385">
        <f t="shared" si="20"/>
        <v>0</v>
      </c>
      <c r="BO132" s="385">
        <f t="shared" si="20"/>
        <v>0</v>
      </c>
      <c r="BP132" s="385">
        <f t="shared" si="20"/>
        <v>0</v>
      </c>
      <c r="BQ132" s="385">
        <f t="shared" si="20"/>
        <v>0</v>
      </c>
      <c r="BR132" s="385">
        <f t="shared" si="20"/>
        <v>0</v>
      </c>
      <c r="BS132" s="385">
        <f t="shared" si="20"/>
        <v>0</v>
      </c>
      <c r="BT132" s="385">
        <f t="shared" si="20"/>
        <v>0</v>
      </c>
      <c r="BU132" s="385">
        <f t="shared" si="20"/>
        <v>0</v>
      </c>
      <c r="BV132" s="385">
        <f t="shared" si="20"/>
        <v>0</v>
      </c>
      <c r="BW132" s="385">
        <f t="shared" si="20"/>
        <v>0</v>
      </c>
    </row>
    <row r="133" spans="1:75" hidden="1" outlineLevel="1">
      <c r="A133" s="1"/>
      <c r="B133" s="1"/>
      <c r="C133" s="1"/>
      <c r="D133" s="1"/>
      <c r="E133" s="1"/>
      <c r="F133" s="1"/>
      <c r="G133" s="1"/>
      <c r="H133" s="1"/>
      <c r="I133" s="1"/>
      <c r="J133" s="1"/>
      <c r="K133" s="1"/>
      <c r="L133" s="1"/>
      <c r="M133" s="1"/>
      <c r="N133" s="1"/>
      <c r="O133" s="1"/>
      <c r="P133" s="1"/>
      <c r="Q133" s="1"/>
      <c r="R133" s="1"/>
      <c r="S133" s="1"/>
      <c r="T133" s="16"/>
    </row>
    <row r="134" spans="1:75" hidden="1" outlineLevel="1">
      <c r="A134" s="1"/>
      <c r="B134" s="1"/>
      <c r="C134" s="1"/>
      <c r="D134" s="1"/>
      <c r="E134" s="1"/>
      <c r="F134" s="1"/>
      <c r="G134" s="1"/>
      <c r="H134" s="1"/>
      <c r="I134" s="1"/>
      <c r="J134" s="1"/>
      <c r="K134" s="1"/>
      <c r="L134" s="1"/>
      <c r="M134" s="1"/>
      <c r="N134" s="1"/>
      <c r="O134" s="1"/>
      <c r="P134" s="1"/>
      <c r="Q134" s="1"/>
      <c r="R134" s="1"/>
      <c r="S134" s="1"/>
      <c r="T134" s="16"/>
    </row>
    <row r="135" spans="1:75" hidden="1" outlineLevel="1">
      <c r="A135" s="1"/>
      <c r="B135" s="1"/>
      <c r="C135" s="1"/>
      <c r="D135" s="1"/>
      <c r="E135" s="1"/>
      <c r="F135" s="1"/>
      <c r="G135" s="1"/>
      <c r="H135" s="1"/>
      <c r="I135" s="1"/>
      <c r="J135" s="1"/>
      <c r="K135" s="1"/>
      <c r="L135" s="1"/>
      <c r="M135" s="1"/>
      <c r="N135" s="1"/>
      <c r="O135" s="1"/>
      <c r="P135" s="1"/>
      <c r="Q135" s="1"/>
      <c r="R135" s="1"/>
      <c r="S135" s="1"/>
      <c r="T135" s="16"/>
    </row>
    <row r="136" spans="1:75" ht="16.5" collapsed="1">
      <c r="A136" s="400" t="s">
        <v>447</v>
      </c>
      <c r="B136" s="1" t="s">
        <v>104</v>
      </c>
      <c r="C136" s="1"/>
      <c r="D136" s="1"/>
      <c r="E136" s="1"/>
      <c r="F136" s="1"/>
      <c r="G136" s="1"/>
      <c r="H136" s="1"/>
      <c r="I136" s="1"/>
      <c r="J136" s="1"/>
      <c r="K136" s="1"/>
      <c r="L136" s="1"/>
      <c r="M136" s="1"/>
      <c r="N136" s="1"/>
      <c r="O136" s="1"/>
      <c r="P136" s="442"/>
      <c r="Q136" s="442"/>
      <c r="R136" s="1"/>
      <c r="S136" s="1"/>
    </row>
    <row r="137" spans="1:75" ht="14.25" thickBot="1">
      <c r="A137" s="1"/>
      <c r="B137" s="431"/>
      <c r="C137" s="431"/>
      <c r="D137" s="436" t="s">
        <v>100</v>
      </c>
      <c r="E137" s="436"/>
      <c r="F137" s="437"/>
      <c r="G137" s="437"/>
      <c r="H137" s="1"/>
      <c r="I137" s="1"/>
      <c r="J137" s="1"/>
      <c r="K137" s="1"/>
      <c r="L137" s="442" t="s">
        <v>153</v>
      </c>
      <c r="M137" s="442"/>
      <c r="N137" s="1"/>
      <c r="O137" s="1"/>
      <c r="P137" s="25"/>
      <c r="Q137" s="25"/>
      <c r="R137" s="1"/>
      <c r="S137" s="1"/>
      <c r="T137" s="2" t="s">
        <v>181</v>
      </c>
      <c r="U137" s="16"/>
    </row>
    <row r="138" spans="1:75" ht="14.25" thickBot="1">
      <c r="A138" s="1"/>
      <c r="B138" s="506" t="s">
        <v>324</v>
      </c>
      <c r="C138" s="506"/>
      <c r="D138" s="438" t="str">
        <f>IF(IF(OR(F137="",H138=""),"",YEAR(F137))&lt;YEAR(C$12),YEAR(C$12),IF(OR(F137="",H138=""),"",YEAR(F137)))</f>
        <v/>
      </c>
      <c r="E138" s="438"/>
      <c r="F138" s="443" t="s">
        <v>99</v>
      </c>
      <c r="G138" s="443"/>
      <c r="H138" s="460">
        <f>IF(IF(OR(MONTH(F137)&lt;4,AND(MONTH(F137)=4,DAY(F137)=1)),YEAR(F137)+2,YEAR(F137)+3)&lt;YEAR(C$12),"",IF(OR(MONTH(F137)&lt;4,AND(MONTH(F137)=4,DAY(F137)=1)),YEAR(F137)+2,YEAR(F137)+3))</f>
        <v>1902</v>
      </c>
      <c r="I138" s="431"/>
      <c r="J138" s="443" t="s">
        <v>38</v>
      </c>
      <c r="K138" s="443"/>
      <c r="L138" s="431" t="str">
        <f>IF(OR(B138="",D138=""),"",VLOOKUP(B138,T$138:V$153,3,0))</f>
        <v/>
      </c>
      <c r="M138" s="431"/>
      <c r="N138" s="443" t="s">
        <v>24</v>
      </c>
      <c r="O138" s="443"/>
      <c r="P138" s="279"/>
      <c r="Q138" s="279"/>
      <c r="R138" s="1"/>
      <c r="S138" s="1"/>
      <c r="T138" s="536" t="s">
        <v>308</v>
      </c>
      <c r="U138" s="536"/>
      <c r="V138" s="273">
        <v>50</v>
      </c>
      <c r="W138" s="21" t="s">
        <v>24</v>
      </c>
      <c r="X138" s="274"/>
      <c r="Y138" s="423" t="s">
        <v>334</v>
      </c>
      <c r="Z138" s="423"/>
      <c r="AA138" s="423"/>
      <c r="AB138" s="423"/>
      <c r="AC138" s="423"/>
      <c r="AD138" s="423"/>
      <c r="AE138" s="423"/>
    </row>
    <row r="139" spans="1:75" ht="14.25" thickBot="1">
      <c r="A139" s="1"/>
      <c r="B139" s="435" t="s">
        <v>325</v>
      </c>
      <c r="C139" s="435"/>
      <c r="D139" s="426" t="str">
        <f>IF(OR(F137="",H139=""),"",IF(IF(OR(MONTH(F137)&lt;4,AND(MONTH(F137)=4,DAY(F137)=1)),YEAR(F137)+3,YEAR(F137)+4)&lt;YEAR(C$12),YEAR(C$12),IF(OR(MONTH(F137)&lt;4,AND(MONTH(F137)=4,DAY(F137)=1)),YEAR(F137)+3,YEAR(F137)+4)))</f>
        <v/>
      </c>
      <c r="E139" s="426"/>
      <c r="F139" s="17" t="s">
        <v>22</v>
      </c>
      <c r="G139" s="17"/>
      <c r="H139" s="426">
        <f>IF(IF(OR(MONTH(F137)&lt;4,AND(MONTH(F137)=4,DAY(F137)=1)),YEAR(F137)+5,YEAR(F137)+6)&lt;YEAR(C$12),"",IF(OR(MONTH(F137)&lt;4,AND(MONTH(F137)=4,DAY(F137)=1)),YEAR(F137)+5,YEAR(F137)+6))</f>
        <v>1905</v>
      </c>
      <c r="I139" s="426"/>
      <c r="J139" s="17" t="s">
        <v>38</v>
      </c>
      <c r="K139" s="17"/>
      <c r="L139" s="431" t="str">
        <f t="shared" ref="L139:L144" si="21">IF(D139="","",VLOOKUP(B139,T$138:V$153,3,0))</f>
        <v/>
      </c>
      <c r="M139" s="431"/>
      <c r="N139" s="17" t="s">
        <v>24</v>
      </c>
      <c r="O139" s="17"/>
      <c r="P139" s="279"/>
      <c r="Q139" s="279"/>
      <c r="R139" s="1"/>
      <c r="S139" s="1"/>
      <c r="T139" s="507" t="s">
        <v>309</v>
      </c>
      <c r="U139" s="508"/>
      <c r="V139" s="273">
        <v>30</v>
      </c>
      <c r="W139" s="21" t="s">
        <v>24</v>
      </c>
      <c r="X139" s="274"/>
      <c r="Y139" s="282"/>
      <c r="Z139" s="20"/>
      <c r="AA139" s="20"/>
      <c r="AB139" s="20"/>
      <c r="AC139" s="20"/>
    </row>
    <row r="140" spans="1:75" ht="14.25" thickBot="1">
      <c r="A140" s="1"/>
      <c r="B140" s="506" t="s">
        <v>327</v>
      </c>
      <c r="C140" s="506"/>
      <c r="D140" s="426" t="str">
        <f>IF(OR(F137="",H140=""),"",IF(IF(OR(MONTH(F137)&lt;4,AND(MONTH(F137)=4,DAY(F137)=1)),YEAR(F137)+6,YEAR(F137)+7)&lt;YEAR(C$12),YEAR(C$12),IF(OR(MONTH(F137)&lt;4,AND(MONTH(F137)=4,DAY(F137)=1)),YEAR(F137)+6,YEAR(F137)+7)))</f>
        <v/>
      </c>
      <c r="E140" s="426"/>
      <c r="F140" s="427" t="s">
        <v>99</v>
      </c>
      <c r="G140" s="427"/>
      <c r="H140" s="426">
        <f>IF(IF(OR(MONTH(F137)&lt;4,AND(MONTH(F137)=4,DAY(F137)=1)),YEAR(F137)+11,YEAR(F137)+12)&lt;YEAR(C$12),"",IF(OR(MONTH(F137)&lt;4,AND(MONTH(F137)=4,DAY(F137)=1)),YEAR(F137)+11,YEAR(F137)+12))</f>
        <v>1911</v>
      </c>
      <c r="I140" s="432"/>
      <c r="J140" s="427" t="s">
        <v>38</v>
      </c>
      <c r="K140" s="427"/>
      <c r="L140" s="432" t="str">
        <f t="shared" si="21"/>
        <v/>
      </c>
      <c r="M140" s="432"/>
      <c r="N140" s="427" t="s">
        <v>24</v>
      </c>
      <c r="O140" s="427"/>
      <c r="P140" s="279"/>
      <c r="Q140" s="279"/>
      <c r="R140" s="1"/>
      <c r="S140" s="1"/>
      <c r="T140" s="507" t="s">
        <v>310</v>
      </c>
      <c r="U140" s="508"/>
      <c r="V140" s="273">
        <v>55</v>
      </c>
      <c r="W140" s="21" t="s">
        <v>24</v>
      </c>
      <c r="X140" s="274"/>
      <c r="Y140" s="423" t="s">
        <v>335</v>
      </c>
      <c r="Z140" s="423"/>
      <c r="AA140" s="423"/>
      <c r="AB140" s="423"/>
      <c r="AC140" s="423"/>
      <c r="AD140" s="423"/>
      <c r="AE140" s="423"/>
    </row>
    <row r="141" spans="1:75" ht="14.25" thickBot="1">
      <c r="A141" s="1"/>
      <c r="B141" s="506" t="s">
        <v>328</v>
      </c>
      <c r="C141" s="506"/>
      <c r="D141" s="426" t="str">
        <f>IF(OR(F137="",H141=""),"",IF(IF(OR(MONTH(F137)&lt;4,AND(MONTH(F137)=4,DAY(F137)=1)),YEAR(F137)+12,YEAR(F137)+13)&lt;YEAR(C$12),YEAR(C$12),IF(OR(MONTH(F137)&lt;4,AND(MONTH(F137)=4,DAY(F137)=1)),YEAR(F137)+12,YEAR(F137)+13)))</f>
        <v/>
      </c>
      <c r="E141" s="426"/>
      <c r="F141" s="427" t="s">
        <v>99</v>
      </c>
      <c r="G141" s="427"/>
      <c r="H141" s="426">
        <f>IF(IF(OR(MONTH(F137)&lt;4,AND(MONTH(F137)=4,DAY(F137)=1)),YEAR(F137)+14,YEAR(F137)+15)&lt;YEAR(C$12),"",IF(OR(MONTH(F137)&lt;4,AND(MONTH(F137)=4,DAY(F137)=1)),YEAR(F137)+14,YEAR(F137)+15))</f>
        <v>1914</v>
      </c>
      <c r="I141" s="432"/>
      <c r="J141" s="427" t="s">
        <v>38</v>
      </c>
      <c r="K141" s="427"/>
      <c r="L141" s="432" t="str">
        <f t="shared" si="21"/>
        <v/>
      </c>
      <c r="M141" s="432"/>
      <c r="N141" s="427" t="s">
        <v>24</v>
      </c>
      <c r="O141" s="427"/>
      <c r="P141" s="279"/>
      <c r="Q141" s="279"/>
      <c r="R141" s="1"/>
      <c r="S141" s="1"/>
      <c r="T141" s="507" t="s">
        <v>311</v>
      </c>
      <c r="U141" s="508"/>
      <c r="V141" s="273">
        <v>25</v>
      </c>
      <c r="W141" s="21" t="s">
        <v>24</v>
      </c>
      <c r="X141" s="274"/>
      <c r="Y141" s="423" t="s">
        <v>336</v>
      </c>
      <c r="Z141" s="423"/>
      <c r="AA141" s="423"/>
      <c r="AB141" s="423"/>
      <c r="AC141" s="423"/>
      <c r="AD141" s="423"/>
      <c r="AE141" s="423"/>
    </row>
    <row r="142" spans="1:75" ht="14.25" thickBot="1">
      <c r="A142" s="1"/>
      <c r="B142" s="506" t="s">
        <v>331</v>
      </c>
      <c r="C142" s="506"/>
      <c r="D142" s="426" t="str">
        <f>IF(OR(F137="",H142=""),"",IF(IF(OR(MONTH(F137)&lt;4,AND(MONTH(F137)=4,DAY(F137)=1)),YEAR(F137)+15,YEAR(F137)+16)&lt;YEAR(C$12),YEAR(C$12),IF(OR(MONTH(F137)&lt;4,AND(MONTH(F137)=4,DAY(F137)=1)),YEAR(F137)+15,YEAR(F137)+16)))</f>
        <v/>
      </c>
      <c r="E142" s="426"/>
      <c r="F142" s="427" t="s">
        <v>99</v>
      </c>
      <c r="G142" s="427"/>
      <c r="H142" s="426">
        <f>IF(IF(OR(MONTH(F137)&lt;4,AND(MONTH(F137)=4,DAY(F137)=1)),YEAR(F137)+17,YEAR(F137)+18)&lt;YEAR(C$12),"",IF(OR(MONTH(F137)&lt;4,AND(MONTH(F137)=4,DAY(F137)=1)),YEAR(F137)+17,YEAR(F137)+18))</f>
        <v>1917</v>
      </c>
      <c r="I142" s="432"/>
      <c r="J142" s="427" t="s">
        <v>38</v>
      </c>
      <c r="K142" s="427"/>
      <c r="L142" s="432" t="str">
        <f t="shared" si="21"/>
        <v/>
      </c>
      <c r="M142" s="432"/>
      <c r="N142" s="427" t="s">
        <v>24</v>
      </c>
      <c r="O142" s="427"/>
      <c r="P142" s="279"/>
      <c r="Q142" s="279"/>
      <c r="R142" s="1"/>
      <c r="S142" s="1"/>
      <c r="T142" s="507" t="s">
        <v>312</v>
      </c>
      <c r="U142" s="508"/>
      <c r="V142" s="273">
        <v>35</v>
      </c>
      <c r="W142" s="21" t="s">
        <v>24</v>
      </c>
      <c r="X142" s="274"/>
      <c r="Y142" s="423" t="s">
        <v>337</v>
      </c>
      <c r="Z142" s="423"/>
      <c r="AA142" s="423"/>
      <c r="AB142" s="423"/>
      <c r="AC142" s="423"/>
      <c r="AD142" s="423"/>
      <c r="AE142" s="423"/>
    </row>
    <row r="143" spans="1:75" ht="14.25" thickBot="1">
      <c r="A143" s="1"/>
      <c r="B143" s="506" t="s">
        <v>329</v>
      </c>
      <c r="C143" s="506"/>
      <c r="D143" s="426"/>
      <c r="E143" s="426"/>
      <c r="F143" s="427" t="s">
        <v>99</v>
      </c>
      <c r="G143" s="427"/>
      <c r="H143" s="426"/>
      <c r="I143" s="432"/>
      <c r="J143" s="427" t="s">
        <v>38</v>
      </c>
      <c r="K143" s="427"/>
      <c r="L143" s="432" t="str">
        <f t="shared" si="21"/>
        <v/>
      </c>
      <c r="M143" s="432"/>
      <c r="N143" s="427" t="s">
        <v>24</v>
      </c>
      <c r="O143" s="427"/>
      <c r="P143" s="279"/>
      <c r="Q143" s="279"/>
      <c r="R143" s="1"/>
      <c r="S143" s="1"/>
      <c r="T143" s="507" t="s">
        <v>313</v>
      </c>
      <c r="U143" s="508"/>
      <c r="V143" s="273">
        <v>160</v>
      </c>
      <c r="W143" s="21" t="s">
        <v>24</v>
      </c>
      <c r="X143" s="274"/>
      <c r="Y143" s="282"/>
      <c r="Z143" s="509"/>
      <c r="AA143" s="509"/>
      <c r="AB143" s="509"/>
      <c r="AC143" s="509"/>
    </row>
    <row r="144" spans="1:75" ht="14.25" thickBot="1">
      <c r="A144" s="1"/>
      <c r="B144" s="506" t="s">
        <v>330</v>
      </c>
      <c r="C144" s="506"/>
      <c r="D144" s="426"/>
      <c r="E144" s="426"/>
      <c r="F144" s="427" t="s">
        <v>99</v>
      </c>
      <c r="G144" s="427"/>
      <c r="H144" s="426"/>
      <c r="I144" s="432"/>
      <c r="J144" s="427" t="s">
        <v>38</v>
      </c>
      <c r="K144" s="427"/>
      <c r="L144" s="432" t="str">
        <f t="shared" si="21"/>
        <v/>
      </c>
      <c r="M144" s="432"/>
      <c r="N144" s="427" t="s">
        <v>24</v>
      </c>
      <c r="O144" s="427"/>
      <c r="P144" s="279"/>
      <c r="Q144" s="279"/>
      <c r="R144" s="1"/>
      <c r="S144" s="1"/>
      <c r="T144" s="507" t="s">
        <v>314</v>
      </c>
      <c r="U144" s="508"/>
      <c r="V144" s="273">
        <v>50</v>
      </c>
      <c r="W144" s="21" t="s">
        <v>24</v>
      </c>
      <c r="X144" s="274"/>
      <c r="Y144" s="423" t="s">
        <v>338</v>
      </c>
      <c r="Z144" s="423"/>
      <c r="AA144" s="423"/>
      <c r="AB144" s="423"/>
      <c r="AC144" s="423"/>
      <c r="AD144" s="423"/>
      <c r="AE144" s="423"/>
    </row>
    <row r="145" spans="1:34">
      <c r="A145" s="1"/>
      <c r="B145" s="1"/>
      <c r="C145" s="1"/>
      <c r="D145" s="440">
        <f>IF(MAX(H138:I144)=0,"",MAX(H138:I144)+1)</f>
        <v>1918</v>
      </c>
      <c r="E145" s="439"/>
      <c r="F145" s="280"/>
      <c r="G145" s="280"/>
      <c r="H145" s="439"/>
      <c r="I145" s="439"/>
      <c r="J145" s="280"/>
      <c r="K145" s="280"/>
      <c r="L145" s="439">
        <v>0</v>
      </c>
      <c r="M145" s="439"/>
      <c r="N145" s="1"/>
      <c r="O145" s="1"/>
      <c r="P145" s="1"/>
      <c r="Q145" s="1"/>
      <c r="R145" s="1"/>
      <c r="S145" s="1"/>
      <c r="T145" s="507" t="s">
        <v>315</v>
      </c>
      <c r="U145" s="508"/>
      <c r="V145" s="273">
        <v>145</v>
      </c>
      <c r="W145" s="21" t="s">
        <v>24</v>
      </c>
      <c r="X145" s="274"/>
      <c r="Y145" s="423" t="s">
        <v>339</v>
      </c>
      <c r="Z145" s="423"/>
      <c r="AA145" s="423"/>
      <c r="AB145" s="423"/>
      <c r="AC145" s="423"/>
      <c r="AD145" s="423"/>
      <c r="AE145" s="423"/>
    </row>
    <row r="146" spans="1:34" ht="14.25" thickBot="1">
      <c r="A146" s="1"/>
      <c r="B146" s="431" t="s">
        <v>169</v>
      </c>
      <c r="C146" s="431"/>
      <c r="D146" s="436" t="s">
        <v>100</v>
      </c>
      <c r="E146" s="436"/>
      <c r="F146" s="437"/>
      <c r="G146" s="437"/>
      <c r="H146" s="32"/>
      <c r="I146" s="32"/>
      <c r="J146" s="32"/>
      <c r="K146" s="32"/>
      <c r="L146" s="442" t="s">
        <v>153</v>
      </c>
      <c r="M146" s="442"/>
      <c r="N146" s="1"/>
      <c r="O146" s="1"/>
      <c r="P146" s="25"/>
      <c r="Q146" s="25"/>
      <c r="R146" s="1"/>
      <c r="S146" s="1"/>
      <c r="T146" s="507" t="s">
        <v>316</v>
      </c>
      <c r="U146" s="508"/>
      <c r="V146" s="273">
        <v>50</v>
      </c>
      <c r="W146" s="21" t="s">
        <v>24</v>
      </c>
      <c r="X146" s="274"/>
      <c r="Y146" s="510" t="s">
        <v>340</v>
      </c>
      <c r="Z146" s="511"/>
      <c r="AA146" s="511"/>
      <c r="AB146" s="511"/>
      <c r="AC146" s="511"/>
      <c r="AD146" s="511"/>
      <c r="AE146" s="511"/>
      <c r="AF146" s="33"/>
      <c r="AG146" s="33"/>
      <c r="AH146" s="33"/>
    </row>
    <row r="147" spans="1:34" ht="14.25" thickBot="1">
      <c r="A147" s="1"/>
      <c r="B147" s="506" t="s">
        <v>324</v>
      </c>
      <c r="C147" s="506"/>
      <c r="D147" s="438" t="str">
        <f>IF(IF(OR(F146="",H147=""),"",YEAR(F146))&lt;YEAR(C$12),YEAR(C$12),IF(OR(F146="",H147=""),"",YEAR(F146)))</f>
        <v/>
      </c>
      <c r="E147" s="438"/>
      <c r="F147" s="443" t="s">
        <v>99</v>
      </c>
      <c r="G147" s="443"/>
      <c r="H147" s="460">
        <f>IF(IF(OR(MONTH(F146)&lt;4,AND(MONTH(F146)=4,DAY(F146)=1)),YEAR(F146)+2,YEAR(F146)+3)&lt;YEAR(C$12),"",IF(OR(MONTH(F146)&lt;4,AND(MONTH(F146)=4,DAY(F146)=1)),YEAR(F146)+2,YEAR(F146)+3))</f>
        <v>1902</v>
      </c>
      <c r="I147" s="431"/>
      <c r="J147" s="443" t="s">
        <v>38</v>
      </c>
      <c r="K147" s="443"/>
      <c r="L147" s="431" t="str">
        <f>IF(OR(B147="",D147=""),"",VLOOKUP(B147,T$138:V$153,3,0))</f>
        <v/>
      </c>
      <c r="M147" s="431"/>
      <c r="N147" s="443" t="s">
        <v>24</v>
      </c>
      <c r="O147" s="443"/>
      <c r="P147" s="279"/>
      <c r="Q147" s="279"/>
      <c r="R147" s="1"/>
      <c r="S147" s="1"/>
      <c r="T147" s="507" t="s">
        <v>317</v>
      </c>
      <c r="U147" s="508"/>
      <c r="V147" s="273">
        <v>100</v>
      </c>
      <c r="W147" s="22" t="s">
        <v>24</v>
      </c>
      <c r="X147" s="33"/>
      <c r="Y147" s="33"/>
      <c r="Z147" s="33"/>
      <c r="AA147" s="33"/>
      <c r="AB147" s="33"/>
      <c r="AC147" s="33"/>
      <c r="AD147" s="33"/>
      <c r="AE147" s="33"/>
      <c r="AF147" s="33"/>
      <c r="AG147" s="33"/>
      <c r="AH147" s="33"/>
    </row>
    <row r="148" spans="1:34" ht="14.25" thickBot="1">
      <c r="A148" s="1"/>
      <c r="B148" s="435" t="s">
        <v>325</v>
      </c>
      <c r="C148" s="435"/>
      <c r="D148" s="426" t="str">
        <f>IF(OR(F146="",H148=""),"",IF(IF(OR(MONTH(F146)&lt;4,AND(MONTH(F146)=4,DAY(F146)=1)),YEAR(F146)+3,YEAR(F146)+4)&lt;YEAR(C$12),YEAR(C$12),IF(OR(MONTH(F146)&lt;4,AND(MONTH(F146)=4,DAY(F146)=1)),YEAR(F146)+3,YEAR(F146)+4)))</f>
        <v/>
      </c>
      <c r="E148" s="426"/>
      <c r="F148" s="17" t="s">
        <v>22</v>
      </c>
      <c r="G148" s="17"/>
      <c r="H148" s="426">
        <f>IF(IF(OR(MONTH(F146)&lt;4,AND(MONTH(F146)=4,DAY(F146)=1)),YEAR(F146)+5,YEAR(F146)+6)&lt;YEAR(C$12),"",IF(OR(MONTH(F146)&lt;4,AND(MONTH(F146)=4,DAY(F146)=1)),YEAR(F146)+5,YEAR(F146)+6))</f>
        <v>1905</v>
      </c>
      <c r="I148" s="426"/>
      <c r="J148" s="17" t="s">
        <v>38</v>
      </c>
      <c r="K148" s="17"/>
      <c r="L148" s="431" t="str">
        <f t="shared" ref="L148:L153" si="22">IF(D148="","",VLOOKUP(B148,T$138:V$153,3,0))</f>
        <v/>
      </c>
      <c r="M148" s="431"/>
      <c r="N148" s="17" t="s">
        <v>24</v>
      </c>
      <c r="O148" s="17"/>
      <c r="P148" s="279"/>
      <c r="Q148" s="279"/>
      <c r="R148" s="1"/>
      <c r="S148" s="1"/>
      <c r="T148" s="507" t="s">
        <v>318</v>
      </c>
      <c r="U148" s="508"/>
      <c r="V148" s="273">
        <v>65</v>
      </c>
      <c r="W148" s="22" t="s">
        <v>24</v>
      </c>
      <c r="X148" s="33"/>
      <c r="Y148" s="33"/>
      <c r="Z148" s="33"/>
      <c r="AA148" s="33"/>
      <c r="AB148" s="33"/>
      <c r="AC148" s="33"/>
      <c r="AD148" s="33"/>
      <c r="AE148" s="33"/>
      <c r="AF148" s="33"/>
      <c r="AG148" s="33"/>
      <c r="AH148" s="33"/>
    </row>
    <row r="149" spans="1:34" ht="14.25" thickBot="1">
      <c r="A149" s="1"/>
      <c r="B149" s="506" t="s">
        <v>327</v>
      </c>
      <c r="C149" s="506"/>
      <c r="D149" s="426" t="str">
        <f>IF(OR(F146="",H149=""),"",IF(IF(OR(MONTH(F146)&lt;4,AND(MONTH(F146)=4,DAY(F146)=1)),YEAR(F146)+6,YEAR(F146)+7)&lt;YEAR(C$12),YEAR(C$12),IF(OR(MONTH(F146)&lt;4,AND(MONTH(F146)=4,DAY(F146)=1)),YEAR(F146)+6,YEAR(F146)+7)))</f>
        <v/>
      </c>
      <c r="E149" s="426"/>
      <c r="F149" s="427" t="s">
        <v>99</v>
      </c>
      <c r="G149" s="427"/>
      <c r="H149" s="426">
        <f>IF(IF(OR(MONTH(F146)&lt;4,AND(MONTH(F146)=4,DAY(F146)=1)),YEAR(F146)+11,YEAR(F146)+12)&lt;YEAR(C$12),"",IF(OR(MONTH(F146)&lt;4,AND(MONTH(F146)=4,DAY(F146)=1)),YEAR(F146)+11,YEAR(F146)+12))</f>
        <v>1911</v>
      </c>
      <c r="I149" s="432"/>
      <c r="J149" s="427" t="s">
        <v>38</v>
      </c>
      <c r="K149" s="427"/>
      <c r="L149" s="432" t="str">
        <f t="shared" si="22"/>
        <v/>
      </c>
      <c r="M149" s="432"/>
      <c r="N149" s="427" t="s">
        <v>24</v>
      </c>
      <c r="O149" s="427"/>
      <c r="P149" s="279"/>
      <c r="Q149" s="279"/>
      <c r="R149" s="1"/>
      <c r="S149" s="1"/>
      <c r="T149" s="507" t="s">
        <v>319</v>
      </c>
      <c r="U149" s="508"/>
      <c r="V149" s="273">
        <v>100</v>
      </c>
      <c r="W149" s="22" t="s">
        <v>24</v>
      </c>
      <c r="X149" s="33"/>
      <c r="Y149" s="33"/>
      <c r="Z149" s="33"/>
      <c r="AA149" s="33"/>
      <c r="AB149" s="33"/>
      <c r="AC149" s="33"/>
      <c r="AD149" s="33"/>
      <c r="AE149" s="33"/>
      <c r="AF149" s="33"/>
      <c r="AG149" s="33"/>
      <c r="AH149" s="33"/>
    </row>
    <row r="150" spans="1:34" ht="14.25" thickBot="1">
      <c r="A150" s="1"/>
      <c r="B150" s="506" t="s">
        <v>328</v>
      </c>
      <c r="C150" s="506"/>
      <c r="D150" s="426" t="str">
        <f>IF(OR(F146="",H150=""),"",IF(IF(OR(MONTH(F146)&lt;4,AND(MONTH(F146)=4,DAY(F146)=1)),YEAR(F146)+12,YEAR(F146)+13)&lt;YEAR(C$12),YEAR(C$12),IF(OR(MONTH(F146)&lt;4,AND(MONTH(F146)=4,DAY(F146)=1)),YEAR(F146)+12,YEAR(F146)+13)))</f>
        <v/>
      </c>
      <c r="E150" s="426"/>
      <c r="F150" s="427" t="s">
        <v>99</v>
      </c>
      <c r="G150" s="427"/>
      <c r="H150" s="426">
        <f>IF(IF(OR(MONTH(F146)&lt;4,AND(MONTH(F146)=4,DAY(F146)=1)),YEAR(F146)+14,YEAR(F146)+15)&lt;YEAR(C$12),"",IF(OR(MONTH(F146)&lt;4,AND(MONTH(F146)=4,DAY(F146)=1)),YEAR(F146)+14,YEAR(F146)+15))</f>
        <v>1914</v>
      </c>
      <c r="I150" s="432"/>
      <c r="J150" s="427" t="s">
        <v>38</v>
      </c>
      <c r="K150" s="427"/>
      <c r="L150" s="432" t="str">
        <f t="shared" si="22"/>
        <v/>
      </c>
      <c r="M150" s="432"/>
      <c r="N150" s="427" t="s">
        <v>24</v>
      </c>
      <c r="O150" s="427"/>
      <c r="P150" s="279"/>
      <c r="Q150" s="279"/>
      <c r="R150" s="1"/>
      <c r="S150" s="1"/>
      <c r="T150" s="507" t="s">
        <v>320</v>
      </c>
      <c r="U150" s="508"/>
      <c r="V150" s="273">
        <v>140</v>
      </c>
      <c r="W150" s="22" t="s">
        <v>24</v>
      </c>
      <c r="X150" s="33"/>
      <c r="Y150" s="33"/>
      <c r="Z150" s="33"/>
      <c r="AA150" s="33"/>
      <c r="AB150" s="33"/>
      <c r="AC150" s="33"/>
      <c r="AD150" s="33"/>
      <c r="AE150" s="33"/>
      <c r="AF150" s="33"/>
      <c r="AG150" s="33"/>
      <c r="AH150" s="33"/>
    </row>
    <row r="151" spans="1:34" ht="14.25" thickBot="1">
      <c r="A151" s="1"/>
      <c r="B151" s="506" t="s">
        <v>331</v>
      </c>
      <c r="C151" s="506"/>
      <c r="D151" s="426" t="str">
        <f>IF(OR(F146="",H151=""),"",IF(IF(OR(MONTH(F146)&lt;4,AND(MONTH(F146)=4,DAY(F146)=1)),YEAR(F146)+15,YEAR(F146)+16)&lt;YEAR(C$12),YEAR(C$12),IF(OR(MONTH(F146)&lt;4,AND(MONTH(F146)=4,DAY(F146)=1)),YEAR(F146)+15,YEAR(F146)+16)))</f>
        <v/>
      </c>
      <c r="E151" s="426"/>
      <c r="F151" s="427" t="s">
        <v>99</v>
      </c>
      <c r="G151" s="427"/>
      <c r="H151" s="426">
        <f>IF(IF(OR(MONTH(F146)&lt;4,AND(MONTH(F146)=4,DAY(F146)=1)),YEAR(F146)+17,YEAR(F146)+18)&lt;YEAR(C$12),"",IF(OR(MONTH(F146)&lt;4,AND(MONTH(F146)=4,DAY(F146)=1)),YEAR(F146)+17,YEAR(F146)+18))</f>
        <v>1917</v>
      </c>
      <c r="I151" s="432"/>
      <c r="J151" s="427" t="s">
        <v>38</v>
      </c>
      <c r="K151" s="427"/>
      <c r="L151" s="432" t="str">
        <f t="shared" si="22"/>
        <v/>
      </c>
      <c r="M151" s="432"/>
      <c r="N151" s="427" t="s">
        <v>24</v>
      </c>
      <c r="O151" s="427"/>
      <c r="P151" s="279"/>
      <c r="Q151" s="279"/>
      <c r="R151" s="1"/>
      <c r="S151" s="1"/>
      <c r="T151" s="507" t="s">
        <v>321</v>
      </c>
      <c r="U151" s="508"/>
      <c r="V151" s="273">
        <v>180</v>
      </c>
      <c r="W151" s="22" t="s">
        <v>24</v>
      </c>
      <c r="X151" s="2" t="s">
        <v>141</v>
      </c>
      <c r="Y151" s="33"/>
      <c r="Z151" s="33"/>
      <c r="AA151" s="33"/>
      <c r="AB151" s="33"/>
      <c r="AC151" s="33"/>
      <c r="AD151" s="33"/>
    </row>
    <row r="152" spans="1:34" ht="14.25" thickBot="1">
      <c r="A152" s="1"/>
      <c r="B152" s="506" t="s">
        <v>329</v>
      </c>
      <c r="C152" s="506"/>
      <c r="D152" s="426" t="str">
        <f>IF(OR(F146="",H152=""),"",IF(IF(OR(MONTH(F146)&lt;4,AND(MONTH(F146)=4,DAY(F146)=1)),YEAR(F146)+18,YEAR(F146)+19)&lt;YEAR(C$12),YEAR(C$12),IF(OR(MONTH(F146)&lt;4,AND(MONTH(F146)=4,DAY(F146)=1)),YEAR(F146)+18,YEAR(F146)+19)))</f>
        <v/>
      </c>
      <c r="E152" s="426"/>
      <c r="F152" s="427" t="s">
        <v>99</v>
      </c>
      <c r="G152" s="427"/>
      <c r="H152" s="426">
        <f>IF(IF(OR(MONTH(F146)&lt;4,AND(MONTH(F146)=4,DAY(F146)=1)),YEAR(F146)+21,YEAR(F146)+22)&lt;YEAR(C$12),"",IF(OR(MONTH(F146)&lt;4,AND(MONTH(F146)=4,DAY(F146)=1)),YEAR(F146)+21,YEAR(F146)+22))</f>
        <v>1921</v>
      </c>
      <c r="I152" s="432"/>
      <c r="J152" s="427" t="s">
        <v>38</v>
      </c>
      <c r="K152" s="427"/>
      <c r="L152" s="432" t="str">
        <f t="shared" si="22"/>
        <v/>
      </c>
      <c r="M152" s="432"/>
      <c r="N152" s="427" t="s">
        <v>24</v>
      </c>
      <c r="O152" s="427"/>
      <c r="P152" s="279"/>
      <c r="Q152" s="279"/>
      <c r="R152" s="1"/>
      <c r="S152" s="1"/>
      <c r="T152" s="507" t="s">
        <v>322</v>
      </c>
      <c r="U152" s="508"/>
      <c r="V152" s="273">
        <v>400</v>
      </c>
      <c r="W152" s="22" t="s">
        <v>24</v>
      </c>
      <c r="X152" s="2" t="s">
        <v>141</v>
      </c>
    </row>
    <row r="153" spans="1:34" ht="14.25" thickBot="1">
      <c r="A153" s="1"/>
      <c r="B153" s="506" t="s">
        <v>330</v>
      </c>
      <c r="C153" s="506"/>
      <c r="D153" s="426" t="str">
        <f>IF(OR(F146="",H153=""),"",IF(IF(OR(MONTH(F146)&lt;4,AND(MONTH(F146)=4,DAY(F146)=1)),YEAR(F146)+22,YEAR(F146)+23)&lt;YEAR(C$12),YEAR(C$12),IF(OR(MONTH(F146)&lt;4,AND(MONTH(F146)=4,DAY(F146)=1)),YEAR(F146)+22,YEAR(F146)+23)))</f>
        <v/>
      </c>
      <c r="E153" s="426"/>
      <c r="F153" s="427" t="s">
        <v>99</v>
      </c>
      <c r="G153" s="427"/>
      <c r="H153" s="426">
        <f>IF(IF(OR(MONTH(F146)&lt;4,AND(MONTH(F146)=4,DAY(F146)=1)),YEAR(F146)+23,YEAR(F146)+24)&lt;YEAR(C$12),"",IF(OR(MONTH(F146)&lt;4,AND(MONTH(F146)=4,DAY(F146)=1)),YEAR(F146)+23,YEAR(F146)+24))</f>
        <v>1923</v>
      </c>
      <c r="I153" s="432"/>
      <c r="J153" s="427" t="s">
        <v>38</v>
      </c>
      <c r="K153" s="427"/>
      <c r="L153" s="432" t="str">
        <f t="shared" si="22"/>
        <v/>
      </c>
      <c r="M153" s="432"/>
      <c r="N153" s="427" t="s">
        <v>24</v>
      </c>
      <c r="O153" s="427"/>
      <c r="P153" s="279"/>
      <c r="Q153" s="279"/>
      <c r="R153" s="1"/>
      <c r="S153" s="1"/>
      <c r="T153" s="563" t="s">
        <v>323</v>
      </c>
      <c r="U153" s="563"/>
      <c r="V153" s="275">
        <v>80</v>
      </c>
      <c r="W153" s="276" t="s">
        <v>24</v>
      </c>
      <c r="X153" s="2" t="s">
        <v>142</v>
      </c>
    </row>
    <row r="154" spans="1:34">
      <c r="A154" s="1"/>
      <c r="B154" s="1"/>
      <c r="C154" s="1"/>
      <c r="D154" s="440">
        <f>IF(MAX(H147:I153)=0,"",MAX(H147:I153)+1)</f>
        <v>1924</v>
      </c>
      <c r="E154" s="439"/>
      <c r="F154" s="280"/>
      <c r="G154" s="280"/>
      <c r="H154" s="439"/>
      <c r="I154" s="439"/>
      <c r="J154" s="280"/>
      <c r="K154" s="280"/>
      <c r="L154" s="439">
        <v>0</v>
      </c>
      <c r="M154" s="439"/>
      <c r="N154" s="1"/>
      <c r="O154" s="1"/>
      <c r="P154" s="1"/>
      <c r="Q154" s="1"/>
      <c r="R154" s="1"/>
      <c r="S154" s="1"/>
      <c r="T154" s="564"/>
      <c r="U154" s="564"/>
      <c r="V154" s="277"/>
      <c r="W154" s="278"/>
    </row>
    <row r="155" spans="1:34" ht="14.25" thickBot="1">
      <c r="A155" s="1"/>
      <c r="B155" s="431" t="s">
        <v>170</v>
      </c>
      <c r="C155" s="431"/>
      <c r="D155" s="436" t="s">
        <v>100</v>
      </c>
      <c r="E155" s="436"/>
      <c r="F155" s="437"/>
      <c r="G155" s="437"/>
      <c r="H155" s="32"/>
      <c r="I155" s="32"/>
      <c r="J155" s="32"/>
      <c r="K155" s="32"/>
      <c r="L155" s="442" t="s">
        <v>153</v>
      </c>
      <c r="M155" s="442"/>
      <c r="N155" s="1"/>
      <c r="O155" s="1"/>
      <c r="P155" s="25"/>
      <c r="Q155" s="25"/>
      <c r="R155" s="1"/>
      <c r="S155" s="1"/>
      <c r="T155" s="33" t="s">
        <v>135</v>
      </c>
      <c r="U155" s="33"/>
      <c r="V155" s="34"/>
      <c r="W155" s="33"/>
    </row>
    <row r="156" spans="1:34" ht="14.25" thickBot="1">
      <c r="A156" s="1"/>
      <c r="B156" s="506" t="s">
        <v>324</v>
      </c>
      <c r="C156" s="506"/>
      <c r="D156" s="438" t="str">
        <f>IF(IF(OR(F155="",H156=""),"",YEAR(F155))&lt;YEAR(C$12),YEAR(C$12),IF(OR(F155="",H156=""),"",YEAR(F155)))</f>
        <v/>
      </c>
      <c r="E156" s="438"/>
      <c r="F156" s="443" t="s">
        <v>99</v>
      </c>
      <c r="G156" s="443"/>
      <c r="H156" s="460">
        <f>IF(IF(OR(MONTH(F155)&lt;4,AND(MONTH(F155)=4,DAY(F155)=1)),YEAR(F155)+2,YEAR(F155)+3)&lt;YEAR(C$12),"",IF(OR(MONTH(F155)&lt;4,AND(MONTH(F155)=4,DAY(F155)=1)),YEAR(F155)+2,YEAR(F155)+3))</f>
        <v>1902</v>
      </c>
      <c r="I156" s="431"/>
      <c r="J156" s="443" t="s">
        <v>38</v>
      </c>
      <c r="K156" s="443"/>
      <c r="L156" s="431" t="str">
        <f>IF(OR(B156="",D156=""),"",VLOOKUP(B156,T$138:V$153,3,0))</f>
        <v/>
      </c>
      <c r="M156" s="431"/>
      <c r="N156" s="443" t="s">
        <v>24</v>
      </c>
      <c r="O156" s="443"/>
      <c r="P156" s="279"/>
      <c r="Q156" s="279"/>
      <c r="R156" s="1"/>
      <c r="S156" s="1"/>
      <c r="T156" s="33"/>
      <c r="U156" s="33"/>
      <c r="V156" s="390" t="s">
        <v>437</v>
      </c>
      <c r="W156" s="33" t="s">
        <v>438</v>
      </c>
    </row>
    <row r="157" spans="1:34" ht="14.25" thickBot="1">
      <c r="A157" s="1"/>
      <c r="B157" s="435" t="s">
        <v>326</v>
      </c>
      <c r="C157" s="435"/>
      <c r="D157" s="426" t="str">
        <f>IF(OR(F155="",H157=""),"",IF(IF(OR(MONTH(F155)&lt;4,AND(MONTH(F155)=4,DAY(F155)=1)),YEAR(F155)+3,YEAR(F155)+4)&lt;YEAR(C$12),YEAR(C$12),IF(OR(MONTH(F155)&lt;4,AND(MONTH(F155)=4,DAY(F155)=1)),YEAR(F155)+3,YEAR(F155)+4)))</f>
        <v/>
      </c>
      <c r="E157" s="426"/>
      <c r="F157" s="17" t="s">
        <v>22</v>
      </c>
      <c r="G157" s="17"/>
      <c r="H157" s="426">
        <f>IF(IF(OR(MONTH(F155)&lt;4,AND(MONTH(F155)=4,DAY(F155)=1)),YEAR(F155)+5,YEAR(F155)+6)&lt;YEAR(C$12),"",IF(OR(MONTH(F155)&lt;4,AND(MONTH(F155)=4,DAY(F155)=1)),YEAR(F155)+5,YEAR(F155)+6))</f>
        <v>1905</v>
      </c>
      <c r="I157" s="426"/>
      <c r="J157" s="17" t="s">
        <v>38</v>
      </c>
      <c r="K157" s="17"/>
      <c r="L157" s="431" t="str">
        <f t="shared" ref="L157:L162" si="23">IF(D157="","",VLOOKUP(B157,T$138:V$153,3,0))</f>
        <v/>
      </c>
      <c r="M157" s="431"/>
      <c r="N157" s="17" t="s">
        <v>24</v>
      </c>
      <c r="O157" s="17"/>
      <c r="P157" s="279"/>
      <c r="Q157" s="279"/>
      <c r="R157" s="1"/>
      <c r="S157" s="1"/>
      <c r="T157" s="33"/>
      <c r="U157" s="34"/>
      <c r="V157" s="391" t="s">
        <v>437</v>
      </c>
      <c r="W157" s="33" t="s">
        <v>439</v>
      </c>
    </row>
    <row r="158" spans="1:34" ht="14.25" thickBot="1">
      <c r="A158" s="1"/>
      <c r="B158" s="506" t="s">
        <v>327</v>
      </c>
      <c r="C158" s="506"/>
      <c r="D158" s="426" t="str">
        <f>IF(OR(F155="",H158=""),"",IF(IF(OR(MONTH(F155)&lt;4,AND(MONTH(F155)=4,DAY(F155)=1)),YEAR(F155)+6,YEAR(F155)+7)&lt;YEAR(C$12),YEAR(C$12),IF(OR(MONTH(F155)&lt;4,AND(MONTH(F155)=4,DAY(F155)=1)),YEAR(F155)+6,YEAR(F155)+7)))</f>
        <v/>
      </c>
      <c r="E158" s="426"/>
      <c r="F158" s="427" t="s">
        <v>99</v>
      </c>
      <c r="G158" s="427"/>
      <c r="H158" s="426">
        <f>IF(IF(OR(MONTH(F155)&lt;4,AND(MONTH(F155)=4,DAY(F155)=1)),YEAR(F155)+11,YEAR(F155)+12)&lt;YEAR(C$12),"",IF(OR(MONTH(F155)&lt;4,AND(MONTH(F155)=4,DAY(F155)=1)),YEAR(F155)+11,YEAR(F155)+12))</f>
        <v>1911</v>
      </c>
      <c r="I158" s="432"/>
      <c r="J158" s="427" t="s">
        <v>38</v>
      </c>
      <c r="K158" s="427"/>
      <c r="L158" s="432" t="str">
        <f t="shared" si="23"/>
        <v/>
      </c>
      <c r="M158" s="432"/>
      <c r="N158" s="427" t="s">
        <v>24</v>
      </c>
      <c r="O158" s="427"/>
      <c r="P158" s="279"/>
      <c r="Q158" s="279"/>
      <c r="R158" s="1"/>
      <c r="S158" s="1"/>
      <c r="T158" s="33" t="s">
        <v>136</v>
      </c>
      <c r="U158" s="33"/>
      <c r="V158" s="34"/>
      <c r="W158" s="33"/>
    </row>
    <row r="159" spans="1:34" ht="14.25" thickBot="1">
      <c r="A159" s="1"/>
      <c r="B159" s="506" t="s">
        <v>328</v>
      </c>
      <c r="C159" s="506"/>
      <c r="D159" s="426" t="str">
        <f>IF(OR(F155="",H159=""),"",IF(IF(OR(MONTH(F155)&lt;4,AND(MONTH(F155)=4,DAY(F155)=1)),YEAR(F155)+12,YEAR(F155)+13)&lt;YEAR(C$12),YEAR(C$12),IF(OR(MONTH(F155)&lt;4,AND(MONTH(F155)=4,DAY(F155)=1)),YEAR(F155)+12,YEAR(F155)+13)))</f>
        <v/>
      </c>
      <c r="E159" s="426"/>
      <c r="F159" s="427" t="s">
        <v>99</v>
      </c>
      <c r="G159" s="427"/>
      <c r="H159" s="426">
        <f>IF(IF(OR(MONTH(F155)&lt;4,AND(MONTH(F155)=4,DAY(F155)=1)),YEAR(F155)+14,YEAR(F155)+15)&lt;YEAR(C$12),"",IF(OR(MONTH(F155)&lt;4,AND(MONTH(F155)=4,DAY(F155)=1)),YEAR(F155)+14,YEAR(F155)+15))</f>
        <v>1914</v>
      </c>
      <c r="I159" s="432"/>
      <c r="J159" s="427" t="s">
        <v>38</v>
      </c>
      <c r="K159" s="427"/>
      <c r="L159" s="432" t="str">
        <f t="shared" si="23"/>
        <v/>
      </c>
      <c r="M159" s="432"/>
      <c r="N159" s="427" t="s">
        <v>24</v>
      </c>
      <c r="O159" s="427"/>
      <c r="P159" s="279"/>
      <c r="Q159" s="279"/>
      <c r="R159" s="1"/>
      <c r="S159" s="1"/>
      <c r="T159" s="33" t="s">
        <v>137</v>
      </c>
      <c r="V159" s="16"/>
      <c r="X159" s="33"/>
    </row>
    <row r="160" spans="1:34" ht="14.25" thickBot="1">
      <c r="A160" s="1"/>
      <c r="B160" s="506" t="s">
        <v>331</v>
      </c>
      <c r="C160" s="506"/>
      <c r="D160" s="426" t="str">
        <f>IF(OR(F155="",H160=""),"",IF(IF(OR(MONTH(F155)&lt;4,AND(MONTH(F155)=4,DAY(F155)=1)),YEAR(F155)+15,YEAR(F155)+16)&lt;YEAR(C$12),YEAR(C$12),IF(OR(MONTH(F155)&lt;4,AND(MONTH(F155)=4,DAY(F155)=1)),YEAR(F155)+15,YEAR(F155)+16)))</f>
        <v/>
      </c>
      <c r="E160" s="426"/>
      <c r="F160" s="427" t="s">
        <v>99</v>
      </c>
      <c r="G160" s="427"/>
      <c r="H160" s="426">
        <f>IF(IF(OR(MONTH(F155)&lt;4,AND(MONTH(F155)=4,DAY(F155)=1)),YEAR(F155)+17,YEAR(F155)+18)&lt;YEAR(C$12),"",IF(OR(MONTH(F155)&lt;4,AND(MONTH(F155)=4,DAY(F155)=1)),YEAR(F155)+17,YEAR(F155)+18))</f>
        <v>1917</v>
      </c>
      <c r="I160" s="432"/>
      <c r="J160" s="427" t="s">
        <v>38</v>
      </c>
      <c r="K160" s="427"/>
      <c r="L160" s="432" t="str">
        <f t="shared" si="23"/>
        <v/>
      </c>
      <c r="M160" s="432"/>
      <c r="N160" s="427" t="s">
        <v>24</v>
      </c>
      <c r="O160" s="427"/>
      <c r="P160" s="279"/>
      <c r="Q160" s="279"/>
      <c r="R160" s="1"/>
      <c r="S160" s="1"/>
      <c r="T160" s="33" t="s">
        <v>138</v>
      </c>
      <c r="V160" s="16"/>
      <c r="X160" s="33"/>
    </row>
    <row r="161" spans="1:75" ht="14.25" thickBot="1">
      <c r="A161" s="1"/>
      <c r="B161" s="506" t="s">
        <v>329</v>
      </c>
      <c r="C161" s="506"/>
      <c r="D161" s="426" t="str">
        <f>IF(OR(F155="",H161=""),"",IF(IF(OR(MONTH(F155)&lt;4,AND(MONTH(F155)=4,DAY(F155)=1)),YEAR(F155)+18,YEAR(F155)+19)&lt;YEAR(C$12),YEAR(C$12),IF(OR(MONTH(F155)&lt;4,AND(MONTH(F155)=4,DAY(F155)=1)),YEAR(F155)+18,YEAR(F155)+19)))</f>
        <v/>
      </c>
      <c r="E161" s="426"/>
      <c r="F161" s="427" t="s">
        <v>99</v>
      </c>
      <c r="G161" s="427"/>
      <c r="H161" s="426">
        <f>IF(IF(OR(MONTH(F155)&lt;4,AND(MONTH(F155)=4,DAY(F155)=1)),YEAR(F155)+21,YEAR(F155)+22)&lt;YEAR(C$12),"",IF(OR(MONTH(F155)&lt;4,AND(MONTH(F155)=4,DAY(F155)=1)),YEAR(F155)+21,YEAR(F155)+22))</f>
        <v>1921</v>
      </c>
      <c r="I161" s="432"/>
      <c r="J161" s="427" t="s">
        <v>38</v>
      </c>
      <c r="K161" s="427"/>
      <c r="L161" s="432" t="str">
        <f t="shared" si="23"/>
        <v/>
      </c>
      <c r="M161" s="432"/>
      <c r="N161" s="427" t="s">
        <v>24</v>
      </c>
      <c r="O161" s="427"/>
      <c r="P161" s="279"/>
      <c r="Q161" s="279"/>
      <c r="R161" s="1"/>
      <c r="S161" s="1"/>
      <c r="T161" s="33" t="s">
        <v>139</v>
      </c>
      <c r="V161" s="16"/>
      <c r="X161" s="33"/>
    </row>
    <row r="162" spans="1:75" ht="14.25" thickBot="1">
      <c r="A162" s="1"/>
      <c r="B162" s="506" t="s">
        <v>330</v>
      </c>
      <c r="C162" s="506"/>
      <c r="D162" s="426" t="str">
        <f>IF(OR(F155="",H162=""),"",IF(IF(OR(MONTH(F155)&lt;4,AND(MONTH(F155)=4,DAY(F155)=1)),YEAR(F155)+22,YEAR(F155)+23)&lt;YEAR(C$12),YEAR(C$12),IF(OR(MONTH(F155)&lt;4,AND(MONTH(F155)=4,DAY(F155)=1)),YEAR(F155)+22,YEAR(F155)+23)))</f>
        <v/>
      </c>
      <c r="E162" s="426"/>
      <c r="F162" s="427" t="s">
        <v>99</v>
      </c>
      <c r="G162" s="427"/>
      <c r="H162" s="426">
        <f>IF(IF(OR(MONTH(F155)&lt;4,AND(MONTH(F155)=4,DAY(F155)=1)),YEAR(F155)+23,YEAR(F155)+24)&lt;YEAR(C$12),"",IF(OR(MONTH(F155)&lt;4,AND(MONTH(F155)=4,DAY(F155)=1)),YEAR(F155)+23,YEAR(F155)+24))</f>
        <v>1923</v>
      </c>
      <c r="I162" s="432"/>
      <c r="J162" s="427" t="s">
        <v>38</v>
      </c>
      <c r="K162" s="427"/>
      <c r="L162" s="432" t="str">
        <f t="shared" si="23"/>
        <v/>
      </c>
      <c r="M162" s="432"/>
      <c r="N162" s="427" t="s">
        <v>24</v>
      </c>
      <c r="O162" s="427"/>
      <c r="P162" s="279"/>
      <c r="Q162" s="279"/>
      <c r="R162" s="1"/>
      <c r="S162" s="1"/>
      <c r="T162" s="33" t="s">
        <v>140</v>
      </c>
      <c r="V162" s="16"/>
      <c r="X162" s="33"/>
      <c r="Y162" s="33"/>
      <c r="Z162" s="33"/>
      <c r="AA162" s="33"/>
      <c r="AB162" s="33"/>
      <c r="AC162" s="33"/>
      <c r="AD162" s="33"/>
      <c r="AE162" s="33"/>
    </row>
    <row r="163" spans="1:75">
      <c r="A163" s="1"/>
      <c r="B163" s="1"/>
      <c r="C163" s="1"/>
      <c r="D163" s="440">
        <f>IF(MAX(H156:I162)=0,"",MAX(H156:I162)+1)</f>
        <v>1924</v>
      </c>
      <c r="E163" s="439"/>
      <c r="F163" s="280"/>
      <c r="G163" s="280"/>
      <c r="H163" s="280"/>
      <c r="I163" s="280"/>
      <c r="J163" s="280"/>
      <c r="K163" s="280"/>
      <c r="L163" s="439">
        <v>0</v>
      </c>
      <c r="M163" s="439"/>
      <c r="N163" s="1"/>
      <c r="O163" s="1"/>
      <c r="P163" s="1"/>
      <c r="Q163" s="1"/>
      <c r="R163" s="1"/>
      <c r="S163" s="1"/>
      <c r="T163" s="33"/>
      <c r="V163" s="16"/>
      <c r="X163" s="33"/>
      <c r="Y163" s="33"/>
      <c r="Z163" s="33"/>
      <c r="AA163" s="33"/>
      <c r="AB163" s="33"/>
      <c r="AC163" s="33"/>
      <c r="AD163" s="33"/>
      <c r="AE163" s="33"/>
    </row>
    <row r="164" spans="1:75" ht="14.25" thickBot="1">
      <c r="A164" s="1"/>
      <c r="B164" s="431" t="s">
        <v>103</v>
      </c>
      <c r="C164" s="431"/>
      <c r="D164" s="436" t="s">
        <v>100</v>
      </c>
      <c r="E164" s="436"/>
      <c r="F164" s="437"/>
      <c r="G164" s="437"/>
      <c r="H164" s="32"/>
      <c r="I164" s="32"/>
      <c r="J164" s="32"/>
      <c r="K164" s="32"/>
      <c r="L164" s="442" t="s">
        <v>153</v>
      </c>
      <c r="M164" s="442"/>
      <c r="N164" s="1"/>
      <c r="O164" s="1"/>
      <c r="P164" s="25"/>
      <c r="Q164" s="25"/>
      <c r="R164" s="1"/>
      <c r="S164" s="1"/>
      <c r="T164" s="33"/>
      <c r="V164" s="16"/>
      <c r="X164" s="33"/>
      <c r="Y164" s="33"/>
      <c r="Z164" s="33"/>
      <c r="AA164" s="33"/>
      <c r="AB164" s="33"/>
      <c r="AC164" s="33"/>
      <c r="AD164" s="33"/>
      <c r="AE164" s="33"/>
    </row>
    <row r="165" spans="1:75" ht="14.25" thickBot="1">
      <c r="A165" s="1"/>
      <c r="B165" s="506" t="s">
        <v>324</v>
      </c>
      <c r="C165" s="506"/>
      <c r="D165" s="438" t="str">
        <f>IF(IF(OR(F164="",H165=""),"",YEAR(F164))&lt;YEAR(C$12),YEAR(C$12),IF(OR(F164="",H165=""),"",YEAR(F164)))</f>
        <v/>
      </c>
      <c r="E165" s="438"/>
      <c r="F165" s="443" t="s">
        <v>99</v>
      </c>
      <c r="G165" s="443"/>
      <c r="H165" s="460">
        <f>IF(IF(OR(MONTH(F164)&lt;4,AND(MONTH(F164)=4,DAY(F164)=1)),YEAR(F164)+2,YEAR(F164)+3)&lt;YEAR(C$12),"",IF(OR(MONTH(F164)&lt;4,AND(MONTH(F164)=4,DAY(F164)=1)),YEAR(F164)+2,YEAR(F164)+3))</f>
        <v>1902</v>
      </c>
      <c r="I165" s="431"/>
      <c r="J165" s="443" t="s">
        <v>38</v>
      </c>
      <c r="K165" s="443"/>
      <c r="L165" s="431" t="str">
        <f>IF(OR(B165="",D165=""),"",VLOOKUP(B165,T$138:V$153,3,0))</f>
        <v/>
      </c>
      <c r="M165" s="431"/>
      <c r="N165" s="443" t="s">
        <v>24</v>
      </c>
      <c r="O165" s="443"/>
      <c r="P165" s="279"/>
      <c r="Q165" s="279"/>
      <c r="R165" s="1"/>
      <c r="S165" s="1"/>
      <c r="T165" s="33"/>
      <c r="V165" s="16"/>
      <c r="X165" s="33"/>
      <c r="Y165" s="33"/>
      <c r="Z165" s="33"/>
      <c r="AA165" s="33"/>
      <c r="AB165" s="33"/>
      <c r="AC165" s="33"/>
      <c r="AD165" s="33"/>
    </row>
    <row r="166" spans="1:75" ht="14.25" thickBot="1">
      <c r="A166" s="1"/>
      <c r="B166" s="435" t="s">
        <v>325</v>
      </c>
      <c r="C166" s="435"/>
      <c r="D166" s="426" t="str">
        <f>IF(OR(F164="",H166=""),"",IF(IF(OR(MONTH(F164)&lt;4,AND(MONTH(F164)=4,DAY(F164)=1)),YEAR(F164)+3,YEAR(F164)+4)&lt;YEAR(C$12),YEAR(C$12),IF(OR(MONTH(F164)&lt;4,AND(MONTH(F164)=4,DAY(F164)=1)),YEAR(F164)+3,YEAR(F164)+4)))</f>
        <v/>
      </c>
      <c r="E166" s="426"/>
      <c r="F166" s="17" t="s">
        <v>22</v>
      </c>
      <c r="G166" s="17"/>
      <c r="H166" s="426">
        <f>IF(IF(OR(MONTH(F164)&lt;4,AND(MONTH(F164)=4,DAY(F164)=1)),YEAR(F164)+5,YEAR(F164)+6)&lt;YEAR(C$12),"",IF(OR(MONTH(F164)&lt;4,AND(MONTH(F164)=4,DAY(F164)=1)),YEAR(F164)+5,YEAR(F164)+6))</f>
        <v>1905</v>
      </c>
      <c r="I166" s="426"/>
      <c r="J166" s="17" t="s">
        <v>38</v>
      </c>
      <c r="K166" s="17"/>
      <c r="L166" s="431" t="str">
        <f t="shared" ref="L166:L171" si="24">IF(D166="","",VLOOKUP(B166,T$138:V$153,3,0))</f>
        <v/>
      </c>
      <c r="M166" s="431"/>
      <c r="N166" s="17" t="s">
        <v>24</v>
      </c>
      <c r="O166" s="17"/>
      <c r="P166" s="279"/>
      <c r="Q166" s="279"/>
      <c r="R166" s="1"/>
      <c r="S166" s="1"/>
      <c r="T166" s="33"/>
      <c r="V166" s="16"/>
      <c r="X166" s="33"/>
      <c r="Y166" s="33"/>
      <c r="Z166" s="33"/>
      <c r="AA166" s="33"/>
      <c r="AB166" s="33"/>
      <c r="AC166" s="33"/>
      <c r="AD166" s="33"/>
    </row>
    <row r="167" spans="1:75" ht="14.25" thickBot="1">
      <c r="A167" s="1"/>
      <c r="B167" s="506" t="s">
        <v>327</v>
      </c>
      <c r="C167" s="506"/>
      <c r="D167" s="426" t="str">
        <f>IF(OR(F164="",H167=""),"",IF(IF(OR(MONTH(F164)&lt;4,AND(MONTH(F164)=4,DAY(F164)=1)),YEAR(F164)+6,YEAR(F164)+7)&lt;YEAR(C$12),YEAR(C$12),IF(OR(MONTH(F164)&lt;4,AND(MONTH(F164)=4,DAY(F164)=1)),YEAR(F164)+6,YEAR(F164)+7)))</f>
        <v/>
      </c>
      <c r="E167" s="426"/>
      <c r="F167" s="427" t="s">
        <v>99</v>
      </c>
      <c r="G167" s="427"/>
      <c r="H167" s="426">
        <f>IF(IF(OR(MONTH(F164)&lt;4,AND(MONTH(F164)=4,DAY(F164)=1)),YEAR(F164)+11,YEAR(F164)+12)&lt;YEAR(C$12),"",IF(OR(MONTH(F164)&lt;4,AND(MONTH(F164)=4,DAY(F164)=1)),YEAR(F164)+11,YEAR(F164)+12))</f>
        <v>1911</v>
      </c>
      <c r="I167" s="432"/>
      <c r="J167" s="427" t="s">
        <v>38</v>
      </c>
      <c r="K167" s="427"/>
      <c r="L167" s="432" t="str">
        <f t="shared" si="24"/>
        <v/>
      </c>
      <c r="M167" s="432"/>
      <c r="N167" s="427" t="s">
        <v>24</v>
      </c>
      <c r="O167" s="427"/>
      <c r="P167" s="279"/>
      <c r="Q167" s="279"/>
      <c r="R167" s="1"/>
      <c r="S167" s="1"/>
      <c r="T167" s="33"/>
      <c r="V167" s="16"/>
    </row>
    <row r="168" spans="1:75" ht="14.25" thickBot="1">
      <c r="A168" s="1"/>
      <c r="B168" s="506" t="s">
        <v>328</v>
      </c>
      <c r="C168" s="506"/>
      <c r="D168" s="426" t="str">
        <f>IF(OR(F164="",H168=""),"",IF(IF(OR(MONTH(F164)&lt;4,AND(MONTH(F164)=4,DAY(F164)=1)),YEAR(F164)+12,YEAR(F164)+13)&lt;YEAR(C$12),YEAR(C$12),IF(OR(MONTH(F164)&lt;4,AND(MONTH(F164)=4,DAY(F164)=1)),YEAR(F164)+12,YEAR(F164)+13)))</f>
        <v/>
      </c>
      <c r="E168" s="426"/>
      <c r="F168" s="427" t="s">
        <v>99</v>
      </c>
      <c r="G168" s="427"/>
      <c r="H168" s="426">
        <f>IF(IF(OR(MONTH(F164)&lt;4,AND(MONTH(F164)=4,DAY(F164)=1)),YEAR(F164)+14,YEAR(F164)+15)&lt;YEAR(C$12),"",IF(OR(MONTH(F164)&lt;4,AND(MONTH(F164)=4,DAY(F164)=1)),YEAR(F164)+14,YEAR(F164)+15))</f>
        <v>1914</v>
      </c>
      <c r="I168" s="432"/>
      <c r="J168" s="427" t="s">
        <v>38</v>
      </c>
      <c r="K168" s="427"/>
      <c r="L168" s="432" t="str">
        <f t="shared" si="24"/>
        <v/>
      </c>
      <c r="M168" s="432"/>
      <c r="N168" s="427" t="s">
        <v>24</v>
      </c>
      <c r="O168" s="427"/>
      <c r="P168" s="279"/>
      <c r="Q168" s="279"/>
      <c r="R168" s="1"/>
      <c r="S168" s="1"/>
      <c r="T168" s="33"/>
      <c r="V168" s="16"/>
    </row>
    <row r="169" spans="1:75" ht="14.25" thickBot="1">
      <c r="A169" s="1"/>
      <c r="B169" s="506" t="s">
        <v>331</v>
      </c>
      <c r="C169" s="506"/>
      <c r="D169" s="426" t="str">
        <f>IF(OR(F164="",H169=""),"",IF(IF(OR(MONTH(F164)&lt;4,AND(MONTH(F164)=4,DAY(F164)=1)),YEAR(F164)+15,YEAR(F164)+16)&lt;YEAR(C$12),YEAR(C$12),IF(OR(MONTH(F164)&lt;4,AND(MONTH(F164)=4,DAY(F164)=1)),YEAR(F164)+15,YEAR(F164)+16)))</f>
        <v/>
      </c>
      <c r="E169" s="426"/>
      <c r="F169" s="427" t="s">
        <v>99</v>
      </c>
      <c r="G169" s="427"/>
      <c r="H169" s="426">
        <f>IF(IF(OR(MONTH(F164)&lt;4,AND(MONTH(F164)=4,DAY(F164)=1)),YEAR(F164)+17,YEAR(F164)+18)&lt;YEAR(C$12),"",IF(OR(MONTH(F164)&lt;4,AND(MONTH(F164)=4,DAY(F164)=1)),YEAR(F164)+17,YEAR(F164)+18))</f>
        <v>1917</v>
      </c>
      <c r="I169" s="432"/>
      <c r="J169" s="427" t="s">
        <v>38</v>
      </c>
      <c r="K169" s="427"/>
      <c r="L169" s="432" t="str">
        <f t="shared" si="24"/>
        <v/>
      </c>
      <c r="M169" s="432"/>
      <c r="N169" s="427" t="s">
        <v>24</v>
      </c>
      <c r="O169" s="427"/>
      <c r="P169" s="279"/>
      <c r="Q169" s="279"/>
      <c r="R169" s="1"/>
      <c r="S169" s="1"/>
      <c r="T169" s="33"/>
      <c r="V169" s="16"/>
    </row>
    <row r="170" spans="1:75" ht="14.25" thickBot="1">
      <c r="A170" s="1"/>
      <c r="B170" s="506" t="s">
        <v>329</v>
      </c>
      <c r="C170" s="506"/>
      <c r="D170" s="426" t="str">
        <f>IF(OR(F164="",H170=""),"",IF(IF(OR(MONTH(F164)&lt;4,AND(MONTH(F164)=4,DAY(F164)=1)),YEAR(F164)+18,YEAR(F164)+19)&lt;YEAR(C$12),YEAR(C$12),IF(OR(MONTH(F164)&lt;4,AND(MONTH(F164)=4,DAY(F164)=1)),YEAR(F164)+18,YEAR(F164)+19)))</f>
        <v/>
      </c>
      <c r="E170" s="426"/>
      <c r="F170" s="427" t="s">
        <v>99</v>
      </c>
      <c r="G170" s="427"/>
      <c r="H170" s="426">
        <f>IF(IF(OR(MONTH(F164)&lt;4,AND(MONTH(F164)=4,DAY(F164)=1)),YEAR(F164)+21,YEAR(F164)+22)&lt;YEAR(C$12),"",IF(OR(MONTH(F164)&lt;4,AND(MONTH(F164)=4,DAY(F164)=1)),YEAR(F164)+21,YEAR(F164)+22))</f>
        <v>1921</v>
      </c>
      <c r="I170" s="432"/>
      <c r="J170" s="427" t="s">
        <v>38</v>
      </c>
      <c r="K170" s="427"/>
      <c r="L170" s="432" t="str">
        <f t="shared" si="24"/>
        <v/>
      </c>
      <c r="M170" s="432"/>
      <c r="N170" s="427" t="s">
        <v>24</v>
      </c>
      <c r="O170" s="427"/>
      <c r="P170" s="279"/>
      <c r="Q170" s="279"/>
      <c r="R170" s="1"/>
      <c r="S170" s="1"/>
      <c r="T170" s="33"/>
      <c r="V170" s="16"/>
    </row>
    <row r="171" spans="1:75" ht="14.25" thickBot="1">
      <c r="A171" s="1"/>
      <c r="B171" s="506" t="s">
        <v>330</v>
      </c>
      <c r="C171" s="506"/>
      <c r="D171" s="426" t="str">
        <f>IF(OR(F164="",H171=""),"",IF(IF(OR(MONTH(F164)&lt;4,AND(MONTH(F164)=4,DAY(F164)=1)),YEAR(F164)+22,YEAR(F164)+23)&lt;YEAR(C$12),YEAR(C$12),IF(OR(MONTH(F164)&lt;4,AND(MONTH(F164)=4,DAY(F164)=1)),YEAR(F164)+22,YEAR(F164)+23)))</f>
        <v/>
      </c>
      <c r="E171" s="426"/>
      <c r="F171" s="427" t="s">
        <v>99</v>
      </c>
      <c r="G171" s="427"/>
      <c r="H171" s="426">
        <f>IF(IF(OR(MONTH(F164)&lt;4,AND(MONTH(F164)=4,DAY(F164)=1)),YEAR(F164)+23,YEAR(F164)+24)&lt;YEAR(C$12),"",IF(OR(MONTH(F164)&lt;4,AND(MONTH(F164)=4,DAY(F164)=1)),YEAR(F164)+23,YEAR(F164)+24))</f>
        <v>1923</v>
      </c>
      <c r="I171" s="432"/>
      <c r="J171" s="427" t="s">
        <v>38</v>
      </c>
      <c r="K171" s="427"/>
      <c r="L171" s="432" t="str">
        <f t="shared" si="24"/>
        <v/>
      </c>
      <c r="M171" s="432"/>
      <c r="N171" s="427" t="s">
        <v>24</v>
      </c>
      <c r="O171" s="427"/>
      <c r="P171" s="279"/>
      <c r="Q171" s="279"/>
      <c r="R171" s="1"/>
      <c r="S171" s="1"/>
      <c r="V171" s="16"/>
    </row>
    <row r="172" spans="1:75">
      <c r="A172" s="1"/>
      <c r="B172" s="1"/>
      <c r="C172" s="1"/>
      <c r="D172" s="440">
        <f>IF(MAX(H165:I171)=0,"",MAX(H165:I171)+1)</f>
        <v>1924</v>
      </c>
      <c r="E172" s="439"/>
      <c r="F172" s="280"/>
      <c r="G172" s="280"/>
      <c r="H172" s="439"/>
      <c r="I172" s="439"/>
      <c r="J172" s="280"/>
      <c r="K172" s="280"/>
      <c r="L172" s="439">
        <v>0</v>
      </c>
      <c r="M172" s="439"/>
      <c r="N172" s="1"/>
      <c r="O172" s="1"/>
      <c r="P172" s="1"/>
      <c r="Q172" s="1"/>
      <c r="R172" s="1"/>
      <c r="S172" s="1"/>
    </row>
    <row r="173" spans="1:75" hidden="1" outlineLevel="1">
      <c r="A173" s="1"/>
      <c r="B173" s="127"/>
      <c r="C173" s="383">
        <f>CF表!D2</f>
        <v>1900</v>
      </c>
      <c r="D173" s="383">
        <f>CF表!E2</f>
        <v>1901</v>
      </c>
      <c r="E173" s="383">
        <f>CF表!F2</f>
        <v>1902</v>
      </c>
      <c r="F173" s="383">
        <f>CF表!G2</f>
        <v>1903</v>
      </c>
      <c r="G173" s="383">
        <f>CF表!H2</f>
        <v>1904</v>
      </c>
      <c r="H173" s="383">
        <f>CF表!I2</f>
        <v>1905</v>
      </c>
      <c r="I173" s="383">
        <f>CF表!J2</f>
        <v>1906</v>
      </c>
      <c r="J173" s="383">
        <f>CF表!K2</f>
        <v>1907</v>
      </c>
      <c r="K173" s="383">
        <f>CF表!L2</f>
        <v>1908</v>
      </c>
      <c r="L173" s="383">
        <f>CF表!M2</f>
        <v>1909</v>
      </c>
      <c r="M173" s="383">
        <f>CF表!N2</f>
        <v>1910</v>
      </c>
      <c r="N173" s="383">
        <f>CF表!O2</f>
        <v>1911</v>
      </c>
      <c r="O173" s="383">
        <f>CF表!P2</f>
        <v>1912</v>
      </c>
      <c r="P173" s="383">
        <f>CF表!Q2</f>
        <v>1913</v>
      </c>
      <c r="Q173" s="383">
        <f>CF表!R2</f>
        <v>1914</v>
      </c>
      <c r="R173" s="383">
        <f>CF表!S2</f>
        <v>1915</v>
      </c>
      <c r="S173" s="383">
        <f>CF表!T2</f>
        <v>1916</v>
      </c>
      <c r="T173" s="384">
        <f>CF表!U2</f>
        <v>1917</v>
      </c>
      <c r="U173" s="384">
        <f>CF表!V2</f>
        <v>1918</v>
      </c>
      <c r="V173" s="384">
        <f>CF表!W2</f>
        <v>1919</v>
      </c>
      <c r="W173" s="384">
        <f>CF表!X2</f>
        <v>1920</v>
      </c>
      <c r="X173" s="384">
        <f>CF表!Y2</f>
        <v>1921</v>
      </c>
      <c r="Y173" s="384">
        <f>CF表!Z2</f>
        <v>1922</v>
      </c>
      <c r="Z173" s="384">
        <f>CF表!AA2</f>
        <v>1923</v>
      </c>
      <c r="AA173" s="384">
        <f>CF表!AB2</f>
        <v>1924</v>
      </c>
      <c r="AB173" s="384">
        <f>CF表!AC2</f>
        <v>1925</v>
      </c>
      <c r="AC173" s="384">
        <f>CF表!AD2</f>
        <v>1926</v>
      </c>
      <c r="AD173" s="384">
        <f>CF表!AE2</f>
        <v>1927</v>
      </c>
      <c r="AE173" s="384">
        <f>CF表!AF2</f>
        <v>1928</v>
      </c>
      <c r="AF173" s="384">
        <f>CF表!AG2</f>
        <v>1929</v>
      </c>
      <c r="AG173" s="384">
        <f>CF表!AH2</f>
        <v>1930</v>
      </c>
      <c r="AH173" s="384">
        <f>CF表!AI2</f>
        <v>1931</v>
      </c>
      <c r="AI173" s="384">
        <f>CF表!AJ2</f>
        <v>1932</v>
      </c>
      <c r="AJ173" s="384">
        <f>CF表!AK2</f>
        <v>1933</v>
      </c>
      <c r="AK173" s="384">
        <f>CF表!AL2</f>
        <v>1934</v>
      </c>
      <c r="AL173" s="384">
        <f>CF表!AM2</f>
        <v>1935</v>
      </c>
      <c r="AM173" s="384">
        <f>CF表!AN2</f>
        <v>1936</v>
      </c>
      <c r="AN173" s="384">
        <f>CF表!AO2</f>
        <v>1937</v>
      </c>
      <c r="AO173" s="384">
        <f>CF表!AP2</f>
        <v>1938</v>
      </c>
      <c r="AP173" s="384">
        <f>CF表!AQ2</f>
        <v>1939</v>
      </c>
      <c r="AQ173" s="384">
        <f>CF表!AR2</f>
        <v>1940</v>
      </c>
      <c r="AR173" s="384">
        <f>CF表!AS2</f>
        <v>1941</v>
      </c>
      <c r="AS173" s="384">
        <f>CF表!AT2</f>
        <v>1942</v>
      </c>
      <c r="AT173" s="384">
        <f>CF表!AU2</f>
        <v>1943</v>
      </c>
      <c r="AU173" s="384">
        <f>CF表!AV2</f>
        <v>1944</v>
      </c>
      <c r="AV173" s="384">
        <f>CF表!AW2</f>
        <v>1945</v>
      </c>
      <c r="AW173" s="384">
        <f>CF表!AX2</f>
        <v>1946</v>
      </c>
      <c r="AX173" s="384">
        <f>CF表!AY2</f>
        <v>1947</v>
      </c>
      <c r="AY173" s="384">
        <f>CF表!AZ2</f>
        <v>1948</v>
      </c>
      <c r="AZ173" s="384">
        <f>CF表!BA2</f>
        <v>1949</v>
      </c>
      <c r="BA173" s="384">
        <f>CF表!BB2</f>
        <v>1950</v>
      </c>
      <c r="BB173" s="384">
        <f>CF表!BC2</f>
        <v>1951</v>
      </c>
      <c r="BC173" s="384">
        <f>CF表!BD2</f>
        <v>1952</v>
      </c>
      <c r="BD173" s="384">
        <f>CF表!BE2</f>
        <v>1953</v>
      </c>
      <c r="BE173" s="384">
        <f>CF表!BF2</f>
        <v>1954</v>
      </c>
      <c r="BF173" s="384">
        <f>CF表!BG2</f>
        <v>1955</v>
      </c>
      <c r="BG173" s="384">
        <f>CF表!BH2</f>
        <v>1956</v>
      </c>
      <c r="BH173" s="384">
        <f>CF表!BI2</f>
        <v>1957</v>
      </c>
      <c r="BI173" s="384">
        <f>CF表!BJ2</f>
        <v>1958</v>
      </c>
      <c r="BJ173" s="384">
        <f>CF表!BK2</f>
        <v>1959</v>
      </c>
      <c r="BK173" s="384">
        <f>CF表!BL2</f>
        <v>1960</v>
      </c>
      <c r="BL173" s="384">
        <f>CF表!BM2</f>
        <v>1961</v>
      </c>
      <c r="BM173" s="384">
        <f>CF表!BN2</f>
        <v>1962</v>
      </c>
      <c r="BN173" s="384">
        <f>CF表!BO2</f>
        <v>1963</v>
      </c>
      <c r="BO173" s="384">
        <f>CF表!BP2</f>
        <v>1964</v>
      </c>
      <c r="BP173" s="384">
        <f>CF表!BQ2</f>
        <v>1965</v>
      </c>
      <c r="BQ173" s="384">
        <f>CF表!BR2</f>
        <v>1966</v>
      </c>
      <c r="BR173" s="384">
        <f>CF表!BS2</f>
        <v>1967</v>
      </c>
      <c r="BS173" s="384">
        <f>CF表!BT2</f>
        <v>1968</v>
      </c>
      <c r="BT173" s="384">
        <f>CF表!BU2</f>
        <v>1969</v>
      </c>
      <c r="BU173" s="384">
        <f>CF表!BV2</f>
        <v>1970</v>
      </c>
      <c r="BV173" s="384">
        <f>CF表!BW2</f>
        <v>1971</v>
      </c>
      <c r="BW173" s="384">
        <f>CF表!BX2</f>
        <v>1972</v>
      </c>
    </row>
    <row r="174" spans="1:75" hidden="1" outlineLevel="1">
      <c r="A174" s="1"/>
      <c r="B174" s="128"/>
      <c r="C174" s="381" t="str">
        <f>CF表!D3</f>
        <v/>
      </c>
      <c r="D174" s="381" t="str">
        <f>CF表!E3</f>
        <v/>
      </c>
      <c r="E174" s="381" t="str">
        <f>CF表!F3</f>
        <v/>
      </c>
      <c r="F174" s="381" t="str">
        <f>CF表!G3</f>
        <v/>
      </c>
      <c r="G174" s="381" t="str">
        <f>CF表!H3</f>
        <v/>
      </c>
      <c r="H174" s="381" t="str">
        <f>CF表!I3</f>
        <v/>
      </c>
      <c r="I174" s="381" t="str">
        <f>CF表!J3</f>
        <v/>
      </c>
      <c r="J174" s="381" t="str">
        <f>CF表!K3</f>
        <v/>
      </c>
      <c r="K174" s="381" t="str">
        <f>CF表!L3</f>
        <v/>
      </c>
      <c r="L174" s="381" t="str">
        <f>CF表!M3</f>
        <v/>
      </c>
      <c r="M174" s="381" t="str">
        <f>CF表!N3</f>
        <v/>
      </c>
      <c r="N174" s="381" t="str">
        <f>CF表!O3</f>
        <v/>
      </c>
      <c r="O174" s="381" t="str">
        <f>CF表!P3</f>
        <v/>
      </c>
      <c r="P174" s="381" t="str">
        <f>CF表!Q3</f>
        <v/>
      </c>
      <c r="Q174" s="381" t="str">
        <f>CF表!R3</f>
        <v/>
      </c>
      <c r="R174" s="381" t="str">
        <f>CF表!S3</f>
        <v/>
      </c>
      <c r="S174" s="381" t="str">
        <f>CF表!T3</f>
        <v/>
      </c>
      <c r="T174" s="382" t="str">
        <f>CF表!U3</f>
        <v/>
      </c>
      <c r="U174" s="382" t="str">
        <f>CF表!V3</f>
        <v/>
      </c>
      <c r="V174" s="382" t="str">
        <f>CF表!W3</f>
        <v/>
      </c>
      <c r="W174" s="382" t="str">
        <f>CF表!X3</f>
        <v/>
      </c>
      <c r="X174" s="382" t="str">
        <f>CF表!Y3</f>
        <v/>
      </c>
      <c r="Y174" s="382" t="str">
        <f>CF表!Z3</f>
        <v/>
      </c>
      <c r="Z174" s="382" t="str">
        <f>CF表!AA3</f>
        <v/>
      </c>
      <c r="AA174" s="382" t="str">
        <f>CF表!AB3</f>
        <v/>
      </c>
      <c r="AB174" s="382" t="str">
        <f>CF表!AC3</f>
        <v/>
      </c>
      <c r="AC174" s="382" t="str">
        <f>CF表!AD3</f>
        <v/>
      </c>
      <c r="AD174" s="382" t="str">
        <f>CF表!AE3</f>
        <v/>
      </c>
      <c r="AE174" s="382" t="str">
        <f>CF表!AF3</f>
        <v/>
      </c>
      <c r="AF174" s="382" t="str">
        <f>CF表!AG3</f>
        <v/>
      </c>
      <c r="AG174" s="382" t="str">
        <f>CF表!AH3</f>
        <v/>
      </c>
      <c r="AH174" s="382" t="str">
        <f>CF表!AI3</f>
        <v/>
      </c>
      <c r="AI174" s="382" t="str">
        <f>CF表!AJ3</f>
        <v/>
      </c>
      <c r="AJ174" s="382" t="str">
        <f>CF表!AK3</f>
        <v/>
      </c>
      <c r="AK174" s="382" t="str">
        <f>CF表!AL3</f>
        <v/>
      </c>
      <c r="AL174" s="382" t="str">
        <f>CF表!AM3</f>
        <v/>
      </c>
      <c r="AM174" s="382" t="str">
        <f>CF表!AN3</f>
        <v/>
      </c>
      <c r="AN174" s="382" t="str">
        <f>CF表!AO3</f>
        <v/>
      </c>
      <c r="AO174" s="382" t="str">
        <f>CF表!AP3</f>
        <v/>
      </c>
      <c r="AP174" s="382" t="str">
        <f>CF表!AQ3</f>
        <v/>
      </c>
      <c r="AQ174" s="382" t="str">
        <f>CF表!AR3</f>
        <v/>
      </c>
      <c r="AR174" s="382" t="str">
        <f>CF表!AS3</f>
        <v/>
      </c>
      <c r="AS174" s="382" t="str">
        <f>CF表!AT3</f>
        <v/>
      </c>
      <c r="AT174" s="382" t="str">
        <f>CF表!AU3</f>
        <v/>
      </c>
      <c r="AU174" s="382" t="str">
        <f>CF表!AV3</f>
        <v/>
      </c>
      <c r="AV174" s="382" t="str">
        <f>CF表!AW3</f>
        <v/>
      </c>
      <c r="AW174" s="382" t="str">
        <f>CF表!AX3</f>
        <v/>
      </c>
      <c r="AX174" s="382" t="str">
        <f>CF表!AY3</f>
        <v/>
      </c>
      <c r="AY174" s="382" t="str">
        <f>CF表!AZ3</f>
        <v/>
      </c>
      <c r="AZ174" s="382" t="str">
        <f>CF表!BA3</f>
        <v/>
      </c>
      <c r="BA174" s="382" t="str">
        <f>CF表!BB3</f>
        <v/>
      </c>
      <c r="BB174" s="382" t="str">
        <f>CF表!BC3</f>
        <v/>
      </c>
      <c r="BC174" s="382" t="str">
        <f>CF表!BD3</f>
        <v/>
      </c>
      <c r="BD174" s="382" t="str">
        <f>CF表!BE3</f>
        <v/>
      </c>
      <c r="BE174" s="382" t="str">
        <f>CF表!BF3</f>
        <v/>
      </c>
      <c r="BF174" s="382" t="str">
        <f>CF表!BG3</f>
        <v/>
      </c>
      <c r="BG174" s="382" t="str">
        <f>CF表!BH3</f>
        <v/>
      </c>
      <c r="BH174" s="382" t="str">
        <f>CF表!BI3</f>
        <v/>
      </c>
      <c r="BI174" s="382" t="str">
        <f>CF表!BJ3</f>
        <v/>
      </c>
      <c r="BJ174" s="382" t="str">
        <f>CF表!BK3</f>
        <v/>
      </c>
      <c r="BK174" s="382" t="str">
        <f>CF表!BL3</f>
        <v/>
      </c>
      <c r="BL174" s="382" t="str">
        <f>CF表!BM3</f>
        <v/>
      </c>
      <c r="BM174" s="382" t="str">
        <f>CF表!BN3</f>
        <v/>
      </c>
      <c r="BN174" s="382" t="str">
        <f>CF表!BO3</f>
        <v/>
      </c>
      <c r="BO174" s="382" t="str">
        <f>CF表!BP3</f>
        <v/>
      </c>
      <c r="BP174" s="382" t="str">
        <f>CF表!BQ3</f>
        <v/>
      </c>
      <c r="BQ174" s="382" t="str">
        <f>CF表!BR3</f>
        <v/>
      </c>
      <c r="BR174" s="382" t="str">
        <f>CF表!BS3</f>
        <v/>
      </c>
      <c r="BS174" s="382" t="str">
        <f>CF表!BT3</f>
        <v/>
      </c>
      <c r="BT174" s="382" t="str">
        <f>CF表!BU3</f>
        <v/>
      </c>
      <c r="BU174" s="382" t="str">
        <f>CF表!BV3</f>
        <v/>
      </c>
      <c r="BV174" s="382" t="str">
        <f>CF表!BW3</f>
        <v/>
      </c>
      <c r="BW174" s="382" t="str">
        <f>CF表!BX3</f>
        <v/>
      </c>
    </row>
    <row r="175" spans="1:75" hidden="1" outlineLevel="1">
      <c r="A175" s="1"/>
      <c r="B175" s="128"/>
      <c r="C175" s="381" t="str">
        <f>CF表!D4</f>
        <v/>
      </c>
      <c r="D175" s="381" t="str">
        <f>CF表!E4</f>
        <v/>
      </c>
      <c r="E175" s="381" t="str">
        <f>CF表!F4</f>
        <v/>
      </c>
      <c r="F175" s="381" t="str">
        <f>CF表!G4</f>
        <v/>
      </c>
      <c r="G175" s="381" t="str">
        <f>CF表!H4</f>
        <v/>
      </c>
      <c r="H175" s="381" t="str">
        <f>CF表!I4</f>
        <v/>
      </c>
      <c r="I175" s="381" t="str">
        <f>CF表!J4</f>
        <v/>
      </c>
      <c r="J175" s="381" t="str">
        <f>CF表!K4</f>
        <v/>
      </c>
      <c r="K175" s="381" t="str">
        <f>CF表!L4</f>
        <v/>
      </c>
      <c r="L175" s="381" t="str">
        <f>CF表!M4</f>
        <v/>
      </c>
      <c r="M175" s="381" t="str">
        <f>CF表!N4</f>
        <v/>
      </c>
      <c r="N175" s="381" t="str">
        <f>CF表!O4</f>
        <v/>
      </c>
      <c r="O175" s="381" t="str">
        <f>CF表!P4</f>
        <v/>
      </c>
      <c r="P175" s="381" t="str">
        <f>CF表!Q4</f>
        <v/>
      </c>
      <c r="Q175" s="381" t="str">
        <f>CF表!R4</f>
        <v/>
      </c>
      <c r="R175" s="381" t="str">
        <f>CF表!S4</f>
        <v/>
      </c>
      <c r="S175" s="381" t="str">
        <f>CF表!T4</f>
        <v/>
      </c>
      <c r="T175" s="382" t="str">
        <f>CF表!U4</f>
        <v/>
      </c>
      <c r="U175" s="382" t="str">
        <f>CF表!V4</f>
        <v/>
      </c>
      <c r="V175" s="382" t="str">
        <f>CF表!W4</f>
        <v/>
      </c>
      <c r="W175" s="382" t="str">
        <f>CF表!X4</f>
        <v/>
      </c>
      <c r="X175" s="382" t="str">
        <f>CF表!Y4</f>
        <v/>
      </c>
      <c r="Y175" s="382" t="str">
        <f>CF表!Z4</f>
        <v/>
      </c>
      <c r="Z175" s="382" t="str">
        <f>CF表!AA4</f>
        <v/>
      </c>
      <c r="AA175" s="382" t="str">
        <f>CF表!AB4</f>
        <v/>
      </c>
      <c r="AB175" s="382" t="str">
        <f>CF表!AC4</f>
        <v/>
      </c>
      <c r="AC175" s="382" t="str">
        <f>CF表!AD4</f>
        <v/>
      </c>
      <c r="AD175" s="382" t="str">
        <f>CF表!AE4</f>
        <v/>
      </c>
      <c r="AE175" s="382" t="str">
        <f>CF表!AF4</f>
        <v/>
      </c>
      <c r="AF175" s="382" t="str">
        <f>CF表!AG4</f>
        <v/>
      </c>
      <c r="AG175" s="382" t="str">
        <f>CF表!AH4</f>
        <v/>
      </c>
      <c r="AH175" s="382" t="str">
        <f>CF表!AI4</f>
        <v/>
      </c>
      <c r="AI175" s="382" t="str">
        <f>CF表!AJ4</f>
        <v/>
      </c>
      <c r="AJ175" s="382" t="str">
        <f>CF表!AK4</f>
        <v/>
      </c>
      <c r="AK175" s="382" t="str">
        <f>CF表!AL4</f>
        <v/>
      </c>
      <c r="AL175" s="382" t="str">
        <f>CF表!AM4</f>
        <v/>
      </c>
      <c r="AM175" s="382" t="str">
        <f>CF表!AN4</f>
        <v/>
      </c>
      <c r="AN175" s="382" t="str">
        <f>CF表!AO4</f>
        <v/>
      </c>
      <c r="AO175" s="382" t="str">
        <f>CF表!AP4</f>
        <v/>
      </c>
      <c r="AP175" s="382" t="str">
        <f>CF表!AQ4</f>
        <v/>
      </c>
      <c r="AQ175" s="382" t="str">
        <f>CF表!AR4</f>
        <v/>
      </c>
      <c r="AR175" s="382" t="str">
        <f>CF表!AS4</f>
        <v/>
      </c>
      <c r="AS175" s="382" t="str">
        <f>CF表!AT4</f>
        <v/>
      </c>
      <c r="AT175" s="382" t="str">
        <f>CF表!AU4</f>
        <v/>
      </c>
      <c r="AU175" s="382" t="str">
        <f>CF表!AV4</f>
        <v/>
      </c>
      <c r="AV175" s="382" t="str">
        <f>CF表!AW4</f>
        <v/>
      </c>
      <c r="AW175" s="382" t="str">
        <f>CF表!AX4</f>
        <v/>
      </c>
      <c r="AX175" s="382" t="str">
        <f>CF表!AY4</f>
        <v/>
      </c>
      <c r="AY175" s="382" t="str">
        <f>CF表!AZ4</f>
        <v/>
      </c>
      <c r="AZ175" s="382" t="str">
        <f>CF表!BA4</f>
        <v/>
      </c>
      <c r="BA175" s="382" t="str">
        <f>CF表!BB4</f>
        <v/>
      </c>
      <c r="BB175" s="382" t="str">
        <f>CF表!BC4</f>
        <v/>
      </c>
      <c r="BC175" s="382" t="str">
        <f>CF表!BD4</f>
        <v/>
      </c>
      <c r="BD175" s="382" t="str">
        <f>CF表!BE4</f>
        <v/>
      </c>
      <c r="BE175" s="382" t="str">
        <f>CF表!BF4</f>
        <v/>
      </c>
      <c r="BF175" s="382" t="str">
        <f>CF表!BG4</f>
        <v/>
      </c>
      <c r="BG175" s="382" t="str">
        <f>CF表!BH4</f>
        <v/>
      </c>
      <c r="BH175" s="382" t="str">
        <f>CF表!BI4</f>
        <v/>
      </c>
      <c r="BI175" s="382" t="str">
        <f>CF表!BJ4</f>
        <v/>
      </c>
      <c r="BJ175" s="382" t="str">
        <f>CF表!BK4</f>
        <v/>
      </c>
      <c r="BK175" s="382" t="str">
        <f>CF表!BL4</f>
        <v/>
      </c>
      <c r="BL175" s="382" t="str">
        <f>CF表!BM4</f>
        <v/>
      </c>
      <c r="BM175" s="382" t="str">
        <f>CF表!BN4</f>
        <v/>
      </c>
      <c r="BN175" s="382" t="str">
        <f>CF表!BO4</f>
        <v/>
      </c>
      <c r="BO175" s="382" t="str">
        <f>CF表!BP4</f>
        <v/>
      </c>
      <c r="BP175" s="382" t="str">
        <f>CF表!BQ4</f>
        <v/>
      </c>
      <c r="BQ175" s="382" t="str">
        <f>CF表!BR4</f>
        <v/>
      </c>
      <c r="BR175" s="382" t="str">
        <f>CF表!BS4</f>
        <v/>
      </c>
      <c r="BS175" s="382" t="str">
        <f>CF表!BT4</f>
        <v/>
      </c>
      <c r="BT175" s="382" t="str">
        <f>CF表!BU4</f>
        <v/>
      </c>
      <c r="BU175" s="382" t="str">
        <f>CF表!BV4</f>
        <v/>
      </c>
      <c r="BV175" s="382" t="str">
        <f>CF表!BW4</f>
        <v/>
      </c>
      <c r="BW175" s="382" t="str">
        <f>CF表!BX4</f>
        <v/>
      </c>
    </row>
    <row r="176" spans="1:75" hidden="1" outlineLevel="1">
      <c r="A176" s="1"/>
      <c r="B176" s="386" t="s">
        <v>98</v>
      </c>
      <c r="C176" s="401" t="str">
        <f>IF(ISERROR(VLOOKUP(C173,$D138:$M144,9,0)),"",VLOOKUP(C173,$D138:$M144,9,0))</f>
        <v/>
      </c>
      <c r="D176" s="401" t="str">
        <f>IF(ISERROR(VLOOKUP(D173,$D138:$M145,9,0)),C176,VLOOKUP(D173,$D138:$M145,9,0))</f>
        <v/>
      </c>
      <c r="E176" s="401" t="str">
        <f t="shared" ref="E176:BP176" si="25">IF(ISERROR(VLOOKUP(E173,$D138:$M145,9,0)),D176,VLOOKUP(E173,$D138:$M145,9,0))</f>
        <v/>
      </c>
      <c r="F176" s="401" t="str">
        <f t="shared" si="25"/>
        <v/>
      </c>
      <c r="G176" s="401" t="str">
        <f t="shared" si="25"/>
        <v/>
      </c>
      <c r="H176" s="401" t="str">
        <f t="shared" si="25"/>
        <v/>
      </c>
      <c r="I176" s="401" t="str">
        <f t="shared" si="25"/>
        <v/>
      </c>
      <c r="J176" s="401" t="str">
        <f t="shared" si="25"/>
        <v/>
      </c>
      <c r="K176" s="401" t="str">
        <f t="shared" si="25"/>
        <v/>
      </c>
      <c r="L176" s="401" t="str">
        <f t="shared" si="25"/>
        <v/>
      </c>
      <c r="M176" s="401" t="str">
        <f t="shared" si="25"/>
        <v/>
      </c>
      <c r="N176" s="401" t="str">
        <f t="shared" si="25"/>
        <v/>
      </c>
      <c r="O176" s="401" t="str">
        <f t="shared" si="25"/>
        <v/>
      </c>
      <c r="P176" s="401" t="str">
        <f t="shared" si="25"/>
        <v/>
      </c>
      <c r="Q176" s="401" t="str">
        <f t="shared" si="25"/>
        <v/>
      </c>
      <c r="R176" s="401" t="str">
        <f t="shared" si="25"/>
        <v/>
      </c>
      <c r="S176" s="401" t="str">
        <f t="shared" si="25"/>
        <v/>
      </c>
      <c r="T176" s="401" t="str">
        <f t="shared" si="25"/>
        <v/>
      </c>
      <c r="U176" s="401">
        <f t="shared" si="25"/>
        <v>0</v>
      </c>
      <c r="V176" s="401">
        <f t="shared" si="25"/>
        <v>0</v>
      </c>
      <c r="W176" s="401">
        <f t="shared" si="25"/>
        <v>0</v>
      </c>
      <c r="X176" s="401">
        <f t="shared" si="25"/>
        <v>0</v>
      </c>
      <c r="Y176" s="401">
        <f t="shared" si="25"/>
        <v>0</v>
      </c>
      <c r="Z176" s="401">
        <f t="shared" si="25"/>
        <v>0</v>
      </c>
      <c r="AA176" s="401">
        <f t="shared" si="25"/>
        <v>0</v>
      </c>
      <c r="AB176" s="401">
        <f t="shared" si="25"/>
        <v>0</v>
      </c>
      <c r="AC176" s="401">
        <f t="shared" si="25"/>
        <v>0</v>
      </c>
      <c r="AD176" s="401">
        <f t="shared" si="25"/>
        <v>0</v>
      </c>
      <c r="AE176" s="401">
        <f t="shared" si="25"/>
        <v>0</v>
      </c>
      <c r="AF176" s="401">
        <f t="shared" si="25"/>
        <v>0</v>
      </c>
      <c r="AG176" s="401">
        <f t="shared" si="25"/>
        <v>0</v>
      </c>
      <c r="AH176" s="401">
        <f t="shared" si="25"/>
        <v>0</v>
      </c>
      <c r="AI176" s="401">
        <f t="shared" si="25"/>
        <v>0</v>
      </c>
      <c r="AJ176" s="401">
        <f t="shared" si="25"/>
        <v>0</v>
      </c>
      <c r="AK176" s="401">
        <f t="shared" si="25"/>
        <v>0</v>
      </c>
      <c r="AL176" s="401">
        <f t="shared" si="25"/>
        <v>0</v>
      </c>
      <c r="AM176" s="401">
        <f t="shared" si="25"/>
        <v>0</v>
      </c>
      <c r="AN176" s="401">
        <f t="shared" si="25"/>
        <v>0</v>
      </c>
      <c r="AO176" s="401">
        <f t="shared" si="25"/>
        <v>0</v>
      </c>
      <c r="AP176" s="401">
        <f t="shared" si="25"/>
        <v>0</v>
      </c>
      <c r="AQ176" s="401">
        <f t="shared" si="25"/>
        <v>0</v>
      </c>
      <c r="AR176" s="401">
        <f t="shared" si="25"/>
        <v>0</v>
      </c>
      <c r="AS176" s="401">
        <f t="shared" si="25"/>
        <v>0</v>
      </c>
      <c r="AT176" s="401">
        <f t="shared" si="25"/>
        <v>0</v>
      </c>
      <c r="AU176" s="401">
        <f t="shared" si="25"/>
        <v>0</v>
      </c>
      <c r="AV176" s="401">
        <f t="shared" si="25"/>
        <v>0</v>
      </c>
      <c r="AW176" s="401">
        <f t="shared" si="25"/>
        <v>0</v>
      </c>
      <c r="AX176" s="401">
        <f t="shared" si="25"/>
        <v>0</v>
      </c>
      <c r="AY176" s="401">
        <f t="shared" si="25"/>
        <v>0</v>
      </c>
      <c r="AZ176" s="401">
        <f t="shared" si="25"/>
        <v>0</v>
      </c>
      <c r="BA176" s="401">
        <f t="shared" si="25"/>
        <v>0</v>
      </c>
      <c r="BB176" s="401">
        <f t="shared" si="25"/>
        <v>0</v>
      </c>
      <c r="BC176" s="401">
        <f t="shared" si="25"/>
        <v>0</v>
      </c>
      <c r="BD176" s="401">
        <f t="shared" si="25"/>
        <v>0</v>
      </c>
      <c r="BE176" s="401">
        <f t="shared" si="25"/>
        <v>0</v>
      </c>
      <c r="BF176" s="401">
        <f t="shared" si="25"/>
        <v>0</v>
      </c>
      <c r="BG176" s="401">
        <f t="shared" si="25"/>
        <v>0</v>
      </c>
      <c r="BH176" s="401">
        <f t="shared" si="25"/>
        <v>0</v>
      </c>
      <c r="BI176" s="401">
        <f t="shared" si="25"/>
        <v>0</v>
      </c>
      <c r="BJ176" s="401">
        <f t="shared" si="25"/>
        <v>0</v>
      </c>
      <c r="BK176" s="401">
        <f t="shared" si="25"/>
        <v>0</v>
      </c>
      <c r="BL176" s="401">
        <f t="shared" si="25"/>
        <v>0</v>
      </c>
      <c r="BM176" s="401">
        <f t="shared" si="25"/>
        <v>0</v>
      </c>
      <c r="BN176" s="401">
        <f t="shared" si="25"/>
        <v>0</v>
      </c>
      <c r="BO176" s="401">
        <f t="shared" si="25"/>
        <v>0</v>
      </c>
      <c r="BP176" s="401">
        <f t="shared" si="25"/>
        <v>0</v>
      </c>
      <c r="BQ176" s="401">
        <f t="shared" ref="BQ176:BW176" si="26">IF(ISERROR(VLOOKUP(BQ173,$D138:$M145,9,0)),BP176,VLOOKUP(BQ173,$D138:$M145,9,0))</f>
        <v>0</v>
      </c>
      <c r="BR176" s="401">
        <f t="shared" si="26"/>
        <v>0</v>
      </c>
      <c r="BS176" s="401">
        <f t="shared" si="26"/>
        <v>0</v>
      </c>
      <c r="BT176" s="401">
        <f t="shared" si="26"/>
        <v>0</v>
      </c>
      <c r="BU176" s="401">
        <f t="shared" si="26"/>
        <v>0</v>
      </c>
      <c r="BV176" s="401">
        <f t="shared" si="26"/>
        <v>0</v>
      </c>
      <c r="BW176" s="401">
        <f t="shared" si="26"/>
        <v>0</v>
      </c>
    </row>
    <row r="177" spans="1:75" hidden="1" outlineLevel="1">
      <c r="A177" s="1"/>
      <c r="B177" s="386" t="s">
        <v>101</v>
      </c>
      <c r="C177" s="401" t="str">
        <f>IF(ISERROR(VLOOKUP(C173,$D147:$M153,9,0)),"",VLOOKUP(C173,$D147:$M153,9,0))</f>
        <v/>
      </c>
      <c r="D177" s="401" t="str">
        <f>IF(ISERROR(VLOOKUP(D173,$D147:$M154,9,0)),C177,VLOOKUP(D173,$D147:$M154,9,0))</f>
        <v/>
      </c>
      <c r="E177" s="401" t="str">
        <f>IF(ISERROR(VLOOKUP(E173,$D147:$M154,9,0)),D177,VLOOKUP(E173,$D147:$M154,9,0))</f>
        <v/>
      </c>
      <c r="F177" s="401" t="str">
        <f t="shared" ref="F177:BQ177" si="27">IF(ISERROR(VLOOKUP(F173,$D147:$M154,9,0)),E177,VLOOKUP(F173,$D147:$M154,9,0))</f>
        <v/>
      </c>
      <c r="G177" s="401" t="str">
        <f t="shared" si="27"/>
        <v/>
      </c>
      <c r="H177" s="401" t="str">
        <f t="shared" si="27"/>
        <v/>
      </c>
      <c r="I177" s="401" t="str">
        <f t="shared" si="27"/>
        <v/>
      </c>
      <c r="J177" s="401" t="str">
        <f t="shared" si="27"/>
        <v/>
      </c>
      <c r="K177" s="401" t="str">
        <f t="shared" si="27"/>
        <v/>
      </c>
      <c r="L177" s="401" t="str">
        <f t="shared" si="27"/>
        <v/>
      </c>
      <c r="M177" s="401" t="str">
        <f t="shared" si="27"/>
        <v/>
      </c>
      <c r="N177" s="401" t="str">
        <f t="shared" si="27"/>
        <v/>
      </c>
      <c r="O177" s="401" t="str">
        <f t="shared" si="27"/>
        <v/>
      </c>
      <c r="P177" s="401" t="str">
        <f t="shared" si="27"/>
        <v/>
      </c>
      <c r="Q177" s="401" t="str">
        <f t="shared" si="27"/>
        <v/>
      </c>
      <c r="R177" s="401" t="str">
        <f t="shared" si="27"/>
        <v/>
      </c>
      <c r="S177" s="401" t="str">
        <f t="shared" si="27"/>
        <v/>
      </c>
      <c r="T177" s="401" t="str">
        <f t="shared" si="27"/>
        <v/>
      </c>
      <c r="U177" s="401" t="str">
        <f t="shared" si="27"/>
        <v/>
      </c>
      <c r="V177" s="401" t="str">
        <f t="shared" si="27"/>
        <v/>
      </c>
      <c r="W177" s="401" t="str">
        <f t="shared" si="27"/>
        <v/>
      </c>
      <c r="X177" s="401" t="str">
        <f t="shared" si="27"/>
        <v/>
      </c>
      <c r="Y177" s="401" t="str">
        <f t="shared" si="27"/>
        <v/>
      </c>
      <c r="Z177" s="401" t="str">
        <f t="shared" si="27"/>
        <v/>
      </c>
      <c r="AA177" s="401">
        <f t="shared" si="27"/>
        <v>0</v>
      </c>
      <c r="AB177" s="401">
        <f t="shared" si="27"/>
        <v>0</v>
      </c>
      <c r="AC177" s="401">
        <f t="shared" si="27"/>
        <v>0</v>
      </c>
      <c r="AD177" s="401">
        <f t="shared" si="27"/>
        <v>0</v>
      </c>
      <c r="AE177" s="401">
        <f t="shared" si="27"/>
        <v>0</v>
      </c>
      <c r="AF177" s="401">
        <f t="shared" si="27"/>
        <v>0</v>
      </c>
      <c r="AG177" s="401">
        <f t="shared" si="27"/>
        <v>0</v>
      </c>
      <c r="AH177" s="401">
        <f t="shared" si="27"/>
        <v>0</v>
      </c>
      <c r="AI177" s="401">
        <f t="shared" si="27"/>
        <v>0</v>
      </c>
      <c r="AJ177" s="401">
        <f t="shared" si="27"/>
        <v>0</v>
      </c>
      <c r="AK177" s="401">
        <f t="shared" si="27"/>
        <v>0</v>
      </c>
      <c r="AL177" s="401">
        <f t="shared" si="27"/>
        <v>0</v>
      </c>
      <c r="AM177" s="401">
        <f t="shared" si="27"/>
        <v>0</v>
      </c>
      <c r="AN177" s="401">
        <f t="shared" si="27"/>
        <v>0</v>
      </c>
      <c r="AO177" s="401">
        <f t="shared" si="27"/>
        <v>0</v>
      </c>
      <c r="AP177" s="401">
        <f t="shared" si="27"/>
        <v>0</v>
      </c>
      <c r="AQ177" s="401">
        <f t="shared" si="27"/>
        <v>0</v>
      </c>
      <c r="AR177" s="401">
        <f t="shared" si="27"/>
        <v>0</v>
      </c>
      <c r="AS177" s="401">
        <f t="shared" si="27"/>
        <v>0</v>
      </c>
      <c r="AT177" s="401">
        <f t="shared" si="27"/>
        <v>0</v>
      </c>
      <c r="AU177" s="401">
        <f t="shared" si="27"/>
        <v>0</v>
      </c>
      <c r="AV177" s="401">
        <f t="shared" si="27"/>
        <v>0</v>
      </c>
      <c r="AW177" s="401">
        <f t="shared" si="27"/>
        <v>0</v>
      </c>
      <c r="AX177" s="401">
        <f t="shared" si="27"/>
        <v>0</v>
      </c>
      <c r="AY177" s="401">
        <f t="shared" si="27"/>
        <v>0</v>
      </c>
      <c r="AZ177" s="401">
        <f t="shared" si="27"/>
        <v>0</v>
      </c>
      <c r="BA177" s="401">
        <f t="shared" si="27"/>
        <v>0</v>
      </c>
      <c r="BB177" s="401">
        <f t="shared" si="27"/>
        <v>0</v>
      </c>
      <c r="BC177" s="401">
        <f t="shared" si="27"/>
        <v>0</v>
      </c>
      <c r="BD177" s="401">
        <f t="shared" si="27"/>
        <v>0</v>
      </c>
      <c r="BE177" s="401">
        <f t="shared" si="27"/>
        <v>0</v>
      </c>
      <c r="BF177" s="401">
        <f t="shared" si="27"/>
        <v>0</v>
      </c>
      <c r="BG177" s="401">
        <f t="shared" si="27"/>
        <v>0</v>
      </c>
      <c r="BH177" s="401">
        <f t="shared" si="27"/>
        <v>0</v>
      </c>
      <c r="BI177" s="401">
        <f t="shared" si="27"/>
        <v>0</v>
      </c>
      <c r="BJ177" s="401">
        <f t="shared" si="27"/>
        <v>0</v>
      </c>
      <c r="BK177" s="401">
        <f t="shared" si="27"/>
        <v>0</v>
      </c>
      <c r="BL177" s="401">
        <f t="shared" si="27"/>
        <v>0</v>
      </c>
      <c r="BM177" s="401">
        <f t="shared" si="27"/>
        <v>0</v>
      </c>
      <c r="BN177" s="401">
        <f t="shared" si="27"/>
        <v>0</v>
      </c>
      <c r="BO177" s="401">
        <f t="shared" si="27"/>
        <v>0</v>
      </c>
      <c r="BP177" s="401">
        <f t="shared" si="27"/>
        <v>0</v>
      </c>
      <c r="BQ177" s="401">
        <f t="shared" si="27"/>
        <v>0</v>
      </c>
      <c r="BR177" s="401">
        <f t="shared" ref="BR177:BW177" si="28">IF(ISERROR(VLOOKUP(BR173,$D147:$M154,9,0)),BQ177,VLOOKUP(BR173,$D147:$M154,9,0))</f>
        <v>0</v>
      </c>
      <c r="BS177" s="401">
        <f t="shared" si="28"/>
        <v>0</v>
      </c>
      <c r="BT177" s="401">
        <f t="shared" si="28"/>
        <v>0</v>
      </c>
      <c r="BU177" s="401">
        <f t="shared" si="28"/>
        <v>0</v>
      </c>
      <c r="BV177" s="401">
        <f t="shared" si="28"/>
        <v>0</v>
      </c>
      <c r="BW177" s="401">
        <f t="shared" si="28"/>
        <v>0</v>
      </c>
    </row>
    <row r="178" spans="1:75" hidden="1" outlineLevel="1">
      <c r="A178" s="1"/>
      <c r="B178" s="386" t="s">
        <v>102</v>
      </c>
      <c r="C178" s="401" t="str">
        <f>IF(ISERROR(VLOOKUP(C173,$D156:$M162,9,0)),"",VLOOKUP(C173,$D156:$M162,9,0))</f>
        <v/>
      </c>
      <c r="D178" s="401" t="str">
        <f>IF(ISERROR(VLOOKUP(D173,$D156:$M163,9,0)),C178,VLOOKUP(D173,$D156:$M163,9,0))</f>
        <v/>
      </c>
      <c r="E178" s="401" t="str">
        <f t="shared" ref="E178:BP178" si="29">IF(ISERROR(VLOOKUP(E173,$D156:$M163,9,0)),D178,VLOOKUP(E173,$D156:$M163,9,0))</f>
        <v/>
      </c>
      <c r="F178" s="401" t="str">
        <f t="shared" si="29"/>
        <v/>
      </c>
      <c r="G178" s="401" t="str">
        <f t="shared" si="29"/>
        <v/>
      </c>
      <c r="H178" s="401" t="str">
        <f t="shared" si="29"/>
        <v/>
      </c>
      <c r="I178" s="401" t="str">
        <f t="shared" si="29"/>
        <v/>
      </c>
      <c r="J178" s="401" t="str">
        <f t="shared" si="29"/>
        <v/>
      </c>
      <c r="K178" s="401" t="str">
        <f t="shared" si="29"/>
        <v/>
      </c>
      <c r="L178" s="401" t="str">
        <f t="shared" si="29"/>
        <v/>
      </c>
      <c r="M178" s="401" t="str">
        <f t="shared" si="29"/>
        <v/>
      </c>
      <c r="N178" s="401" t="str">
        <f t="shared" si="29"/>
        <v/>
      </c>
      <c r="O178" s="401" t="str">
        <f t="shared" si="29"/>
        <v/>
      </c>
      <c r="P178" s="401" t="str">
        <f t="shared" si="29"/>
        <v/>
      </c>
      <c r="Q178" s="401" t="str">
        <f t="shared" si="29"/>
        <v/>
      </c>
      <c r="R178" s="401" t="str">
        <f t="shared" si="29"/>
        <v/>
      </c>
      <c r="S178" s="401" t="str">
        <f t="shared" si="29"/>
        <v/>
      </c>
      <c r="T178" s="401" t="str">
        <f t="shared" si="29"/>
        <v/>
      </c>
      <c r="U178" s="401" t="str">
        <f t="shared" si="29"/>
        <v/>
      </c>
      <c r="V178" s="401" t="str">
        <f t="shared" si="29"/>
        <v/>
      </c>
      <c r="W178" s="401" t="str">
        <f t="shared" si="29"/>
        <v/>
      </c>
      <c r="X178" s="401" t="str">
        <f t="shared" si="29"/>
        <v/>
      </c>
      <c r="Y178" s="401" t="str">
        <f t="shared" si="29"/>
        <v/>
      </c>
      <c r="Z178" s="401" t="str">
        <f t="shared" si="29"/>
        <v/>
      </c>
      <c r="AA178" s="401">
        <f t="shared" si="29"/>
        <v>0</v>
      </c>
      <c r="AB178" s="401">
        <f t="shared" si="29"/>
        <v>0</v>
      </c>
      <c r="AC178" s="401">
        <f t="shared" si="29"/>
        <v>0</v>
      </c>
      <c r="AD178" s="401">
        <f t="shared" si="29"/>
        <v>0</v>
      </c>
      <c r="AE178" s="401">
        <f t="shared" si="29"/>
        <v>0</v>
      </c>
      <c r="AF178" s="401">
        <f t="shared" si="29"/>
        <v>0</v>
      </c>
      <c r="AG178" s="401">
        <f t="shared" si="29"/>
        <v>0</v>
      </c>
      <c r="AH178" s="401">
        <f t="shared" si="29"/>
        <v>0</v>
      </c>
      <c r="AI178" s="401">
        <f t="shared" si="29"/>
        <v>0</v>
      </c>
      <c r="AJ178" s="401">
        <f t="shared" si="29"/>
        <v>0</v>
      </c>
      <c r="AK178" s="401">
        <f t="shared" si="29"/>
        <v>0</v>
      </c>
      <c r="AL178" s="401">
        <f t="shared" si="29"/>
        <v>0</v>
      </c>
      <c r="AM178" s="401">
        <f t="shared" si="29"/>
        <v>0</v>
      </c>
      <c r="AN178" s="401">
        <f t="shared" si="29"/>
        <v>0</v>
      </c>
      <c r="AO178" s="401">
        <f t="shared" si="29"/>
        <v>0</v>
      </c>
      <c r="AP178" s="401">
        <f t="shared" si="29"/>
        <v>0</v>
      </c>
      <c r="AQ178" s="401">
        <f t="shared" si="29"/>
        <v>0</v>
      </c>
      <c r="AR178" s="401">
        <f t="shared" si="29"/>
        <v>0</v>
      </c>
      <c r="AS178" s="401">
        <f t="shared" si="29"/>
        <v>0</v>
      </c>
      <c r="AT178" s="401">
        <f t="shared" si="29"/>
        <v>0</v>
      </c>
      <c r="AU178" s="401">
        <f t="shared" si="29"/>
        <v>0</v>
      </c>
      <c r="AV178" s="401">
        <f t="shared" si="29"/>
        <v>0</v>
      </c>
      <c r="AW178" s="401">
        <f t="shared" si="29"/>
        <v>0</v>
      </c>
      <c r="AX178" s="401">
        <f t="shared" si="29"/>
        <v>0</v>
      </c>
      <c r="AY178" s="401">
        <f t="shared" si="29"/>
        <v>0</v>
      </c>
      <c r="AZ178" s="401">
        <f t="shared" si="29"/>
        <v>0</v>
      </c>
      <c r="BA178" s="401">
        <f t="shared" si="29"/>
        <v>0</v>
      </c>
      <c r="BB178" s="401">
        <f t="shared" si="29"/>
        <v>0</v>
      </c>
      <c r="BC178" s="401">
        <f t="shared" si="29"/>
        <v>0</v>
      </c>
      <c r="BD178" s="401">
        <f t="shared" si="29"/>
        <v>0</v>
      </c>
      <c r="BE178" s="401">
        <f t="shared" si="29"/>
        <v>0</v>
      </c>
      <c r="BF178" s="401">
        <f t="shared" si="29"/>
        <v>0</v>
      </c>
      <c r="BG178" s="401">
        <f t="shared" si="29"/>
        <v>0</v>
      </c>
      <c r="BH178" s="401">
        <f t="shared" si="29"/>
        <v>0</v>
      </c>
      <c r="BI178" s="401">
        <f t="shared" si="29"/>
        <v>0</v>
      </c>
      <c r="BJ178" s="401">
        <f t="shared" si="29"/>
        <v>0</v>
      </c>
      <c r="BK178" s="401">
        <f t="shared" si="29"/>
        <v>0</v>
      </c>
      <c r="BL178" s="401">
        <f t="shared" si="29"/>
        <v>0</v>
      </c>
      <c r="BM178" s="401">
        <f t="shared" si="29"/>
        <v>0</v>
      </c>
      <c r="BN178" s="401">
        <f t="shared" si="29"/>
        <v>0</v>
      </c>
      <c r="BO178" s="401">
        <f t="shared" si="29"/>
        <v>0</v>
      </c>
      <c r="BP178" s="401">
        <f t="shared" si="29"/>
        <v>0</v>
      </c>
      <c r="BQ178" s="401">
        <f t="shared" ref="BQ178:BW178" si="30">IF(ISERROR(VLOOKUP(BQ173,$D156:$M163,9,0)),BP178,VLOOKUP(BQ173,$D156:$M163,9,0))</f>
        <v>0</v>
      </c>
      <c r="BR178" s="401">
        <f t="shared" si="30"/>
        <v>0</v>
      </c>
      <c r="BS178" s="401">
        <f t="shared" si="30"/>
        <v>0</v>
      </c>
      <c r="BT178" s="401">
        <f t="shared" si="30"/>
        <v>0</v>
      </c>
      <c r="BU178" s="401">
        <f t="shared" si="30"/>
        <v>0</v>
      </c>
      <c r="BV178" s="401">
        <f t="shared" si="30"/>
        <v>0</v>
      </c>
      <c r="BW178" s="401">
        <f t="shared" si="30"/>
        <v>0</v>
      </c>
    </row>
    <row r="179" spans="1:75" hidden="1" outlineLevel="1">
      <c r="A179" s="1"/>
      <c r="B179" s="386" t="s">
        <v>103</v>
      </c>
      <c r="C179" s="401" t="str">
        <f>IF(ISERROR(VLOOKUP(C173,$D165:$M171,9,0)),"",VLOOKUP(C173,$D165:$M171,9,0))</f>
        <v/>
      </c>
      <c r="D179" s="401" t="str">
        <f>IF(ISERROR(VLOOKUP(D173,$D165:$M172,9,0)),C179,VLOOKUP(D173,$D165:$M172,9,0))</f>
        <v/>
      </c>
      <c r="E179" s="401" t="str">
        <f t="shared" ref="E179:BP179" si="31">IF(ISERROR(VLOOKUP(E173,$D165:$M172,9,0)),D179,VLOOKUP(E173,$D165:$M172,9,0))</f>
        <v/>
      </c>
      <c r="F179" s="401" t="str">
        <f t="shared" si="31"/>
        <v/>
      </c>
      <c r="G179" s="401" t="str">
        <f t="shared" si="31"/>
        <v/>
      </c>
      <c r="H179" s="401" t="str">
        <f t="shared" si="31"/>
        <v/>
      </c>
      <c r="I179" s="401" t="str">
        <f t="shared" si="31"/>
        <v/>
      </c>
      <c r="J179" s="401" t="str">
        <f t="shared" si="31"/>
        <v/>
      </c>
      <c r="K179" s="401" t="str">
        <f t="shared" si="31"/>
        <v/>
      </c>
      <c r="L179" s="401" t="str">
        <f t="shared" si="31"/>
        <v/>
      </c>
      <c r="M179" s="401" t="str">
        <f t="shared" si="31"/>
        <v/>
      </c>
      <c r="N179" s="401" t="str">
        <f t="shared" si="31"/>
        <v/>
      </c>
      <c r="O179" s="401" t="str">
        <f t="shared" si="31"/>
        <v/>
      </c>
      <c r="P179" s="401" t="str">
        <f t="shared" si="31"/>
        <v/>
      </c>
      <c r="Q179" s="401" t="str">
        <f t="shared" si="31"/>
        <v/>
      </c>
      <c r="R179" s="401" t="str">
        <f t="shared" si="31"/>
        <v/>
      </c>
      <c r="S179" s="401" t="str">
        <f t="shared" si="31"/>
        <v/>
      </c>
      <c r="T179" s="401" t="str">
        <f t="shared" si="31"/>
        <v/>
      </c>
      <c r="U179" s="401" t="str">
        <f t="shared" si="31"/>
        <v/>
      </c>
      <c r="V179" s="401" t="str">
        <f t="shared" si="31"/>
        <v/>
      </c>
      <c r="W179" s="401" t="str">
        <f t="shared" si="31"/>
        <v/>
      </c>
      <c r="X179" s="401" t="str">
        <f t="shared" si="31"/>
        <v/>
      </c>
      <c r="Y179" s="401" t="str">
        <f t="shared" si="31"/>
        <v/>
      </c>
      <c r="Z179" s="401" t="str">
        <f t="shared" si="31"/>
        <v/>
      </c>
      <c r="AA179" s="401">
        <f t="shared" si="31"/>
        <v>0</v>
      </c>
      <c r="AB179" s="401">
        <f t="shared" si="31"/>
        <v>0</v>
      </c>
      <c r="AC179" s="401">
        <f t="shared" si="31"/>
        <v>0</v>
      </c>
      <c r="AD179" s="401">
        <f t="shared" si="31"/>
        <v>0</v>
      </c>
      <c r="AE179" s="401">
        <f t="shared" si="31"/>
        <v>0</v>
      </c>
      <c r="AF179" s="401">
        <f t="shared" si="31"/>
        <v>0</v>
      </c>
      <c r="AG179" s="401">
        <f t="shared" si="31"/>
        <v>0</v>
      </c>
      <c r="AH179" s="401">
        <f t="shared" si="31"/>
        <v>0</v>
      </c>
      <c r="AI179" s="401">
        <f t="shared" si="31"/>
        <v>0</v>
      </c>
      <c r="AJ179" s="401">
        <f t="shared" si="31"/>
        <v>0</v>
      </c>
      <c r="AK179" s="401">
        <f t="shared" si="31"/>
        <v>0</v>
      </c>
      <c r="AL179" s="401">
        <f t="shared" si="31"/>
        <v>0</v>
      </c>
      <c r="AM179" s="401">
        <f t="shared" si="31"/>
        <v>0</v>
      </c>
      <c r="AN179" s="401">
        <f t="shared" si="31"/>
        <v>0</v>
      </c>
      <c r="AO179" s="401">
        <f t="shared" si="31"/>
        <v>0</v>
      </c>
      <c r="AP179" s="401">
        <f t="shared" si="31"/>
        <v>0</v>
      </c>
      <c r="AQ179" s="401">
        <f t="shared" si="31"/>
        <v>0</v>
      </c>
      <c r="AR179" s="401">
        <f t="shared" si="31"/>
        <v>0</v>
      </c>
      <c r="AS179" s="401">
        <f t="shared" si="31"/>
        <v>0</v>
      </c>
      <c r="AT179" s="401">
        <f t="shared" si="31"/>
        <v>0</v>
      </c>
      <c r="AU179" s="401">
        <f t="shared" si="31"/>
        <v>0</v>
      </c>
      <c r="AV179" s="401">
        <f t="shared" si="31"/>
        <v>0</v>
      </c>
      <c r="AW179" s="401">
        <f t="shared" si="31"/>
        <v>0</v>
      </c>
      <c r="AX179" s="401">
        <f t="shared" si="31"/>
        <v>0</v>
      </c>
      <c r="AY179" s="401">
        <f t="shared" si="31"/>
        <v>0</v>
      </c>
      <c r="AZ179" s="401">
        <f t="shared" si="31"/>
        <v>0</v>
      </c>
      <c r="BA179" s="401">
        <f t="shared" si="31"/>
        <v>0</v>
      </c>
      <c r="BB179" s="401">
        <f t="shared" si="31"/>
        <v>0</v>
      </c>
      <c r="BC179" s="401">
        <f t="shared" si="31"/>
        <v>0</v>
      </c>
      <c r="BD179" s="401">
        <f t="shared" si="31"/>
        <v>0</v>
      </c>
      <c r="BE179" s="401">
        <f t="shared" si="31"/>
        <v>0</v>
      </c>
      <c r="BF179" s="401">
        <f t="shared" si="31"/>
        <v>0</v>
      </c>
      <c r="BG179" s="401">
        <f t="shared" si="31"/>
        <v>0</v>
      </c>
      <c r="BH179" s="401">
        <f t="shared" si="31"/>
        <v>0</v>
      </c>
      <c r="BI179" s="401">
        <f t="shared" si="31"/>
        <v>0</v>
      </c>
      <c r="BJ179" s="401">
        <f t="shared" si="31"/>
        <v>0</v>
      </c>
      <c r="BK179" s="401">
        <f t="shared" si="31"/>
        <v>0</v>
      </c>
      <c r="BL179" s="401">
        <f t="shared" si="31"/>
        <v>0</v>
      </c>
      <c r="BM179" s="401">
        <f t="shared" si="31"/>
        <v>0</v>
      </c>
      <c r="BN179" s="401">
        <f t="shared" si="31"/>
        <v>0</v>
      </c>
      <c r="BO179" s="401">
        <f t="shared" si="31"/>
        <v>0</v>
      </c>
      <c r="BP179" s="401">
        <f t="shared" si="31"/>
        <v>0</v>
      </c>
      <c r="BQ179" s="401">
        <f t="shared" ref="BQ179:BW179" si="32">IF(ISERROR(VLOOKUP(BQ173,$D165:$M172,9,0)),BP179,VLOOKUP(BQ173,$D165:$M172,9,0))</f>
        <v>0</v>
      </c>
      <c r="BR179" s="401">
        <f t="shared" si="32"/>
        <v>0</v>
      </c>
      <c r="BS179" s="401">
        <f t="shared" si="32"/>
        <v>0</v>
      </c>
      <c r="BT179" s="401">
        <f t="shared" si="32"/>
        <v>0</v>
      </c>
      <c r="BU179" s="401">
        <f t="shared" si="32"/>
        <v>0</v>
      </c>
      <c r="BV179" s="401">
        <f t="shared" si="32"/>
        <v>0</v>
      </c>
      <c r="BW179" s="401">
        <f t="shared" si="32"/>
        <v>0</v>
      </c>
    </row>
    <row r="180" spans="1:75" hidden="1" outlineLevel="1">
      <c r="A180" s="1"/>
      <c r="B180" s="128"/>
      <c r="C180" s="128">
        <f>SUM(C176:C179)</f>
        <v>0</v>
      </c>
      <c r="D180" s="128">
        <f t="shared" ref="D180:BE180" si="33">SUM(D176:D179)</f>
        <v>0</v>
      </c>
      <c r="E180" s="128">
        <f t="shared" si="33"/>
        <v>0</v>
      </c>
      <c r="F180" s="128">
        <f t="shared" si="33"/>
        <v>0</v>
      </c>
      <c r="G180" s="128">
        <f t="shared" si="33"/>
        <v>0</v>
      </c>
      <c r="H180" s="128">
        <f t="shared" si="33"/>
        <v>0</v>
      </c>
      <c r="I180" s="128">
        <f t="shared" si="33"/>
        <v>0</v>
      </c>
      <c r="J180" s="128">
        <f t="shared" si="33"/>
        <v>0</v>
      </c>
      <c r="K180" s="128">
        <f t="shared" si="33"/>
        <v>0</v>
      </c>
      <c r="L180" s="128">
        <f t="shared" si="33"/>
        <v>0</v>
      </c>
      <c r="M180" s="128">
        <f t="shared" si="33"/>
        <v>0</v>
      </c>
      <c r="N180" s="128">
        <f t="shared" si="33"/>
        <v>0</v>
      </c>
      <c r="O180" s="128">
        <f t="shared" si="33"/>
        <v>0</v>
      </c>
      <c r="P180" s="128">
        <f t="shared" si="33"/>
        <v>0</v>
      </c>
      <c r="Q180" s="128">
        <f t="shared" si="33"/>
        <v>0</v>
      </c>
      <c r="R180" s="128">
        <f t="shared" si="33"/>
        <v>0</v>
      </c>
      <c r="S180" s="128">
        <f t="shared" si="33"/>
        <v>0</v>
      </c>
      <c r="T180" s="33">
        <f t="shared" si="33"/>
        <v>0</v>
      </c>
      <c r="U180" s="33">
        <f t="shared" si="33"/>
        <v>0</v>
      </c>
      <c r="V180" s="33">
        <f t="shared" si="33"/>
        <v>0</v>
      </c>
      <c r="W180" s="33">
        <f t="shared" si="33"/>
        <v>0</v>
      </c>
      <c r="X180" s="33">
        <f t="shared" si="33"/>
        <v>0</v>
      </c>
      <c r="Y180" s="33">
        <f t="shared" si="33"/>
        <v>0</v>
      </c>
      <c r="Z180" s="33">
        <f t="shared" si="33"/>
        <v>0</v>
      </c>
      <c r="AA180" s="33">
        <f t="shared" si="33"/>
        <v>0</v>
      </c>
      <c r="AB180" s="33">
        <f t="shared" si="33"/>
        <v>0</v>
      </c>
      <c r="AC180" s="33">
        <f t="shared" si="33"/>
        <v>0</v>
      </c>
      <c r="AD180" s="33">
        <f t="shared" si="33"/>
        <v>0</v>
      </c>
      <c r="AE180" s="33">
        <f t="shared" si="33"/>
        <v>0</v>
      </c>
      <c r="AF180" s="33">
        <f t="shared" si="33"/>
        <v>0</v>
      </c>
      <c r="AG180" s="33">
        <f t="shared" si="33"/>
        <v>0</v>
      </c>
      <c r="AH180" s="33">
        <f t="shared" si="33"/>
        <v>0</v>
      </c>
      <c r="AI180" s="33">
        <f t="shared" si="33"/>
        <v>0</v>
      </c>
      <c r="AJ180" s="33">
        <f t="shared" si="33"/>
        <v>0</v>
      </c>
      <c r="AK180" s="33">
        <f t="shared" si="33"/>
        <v>0</v>
      </c>
      <c r="AL180" s="33">
        <f t="shared" si="33"/>
        <v>0</v>
      </c>
      <c r="AM180" s="33">
        <f t="shared" si="33"/>
        <v>0</v>
      </c>
      <c r="AN180" s="33">
        <f t="shared" si="33"/>
        <v>0</v>
      </c>
      <c r="AO180" s="33">
        <f t="shared" si="33"/>
        <v>0</v>
      </c>
      <c r="AP180" s="33">
        <f t="shared" si="33"/>
        <v>0</v>
      </c>
      <c r="AQ180" s="33">
        <f t="shared" si="33"/>
        <v>0</v>
      </c>
      <c r="AR180" s="33">
        <f t="shared" si="33"/>
        <v>0</v>
      </c>
      <c r="AS180" s="33">
        <f t="shared" si="33"/>
        <v>0</v>
      </c>
      <c r="AT180" s="33">
        <f t="shared" si="33"/>
        <v>0</v>
      </c>
      <c r="AU180" s="33">
        <f t="shared" si="33"/>
        <v>0</v>
      </c>
      <c r="AV180" s="33">
        <f t="shared" si="33"/>
        <v>0</v>
      </c>
      <c r="AW180" s="33">
        <f t="shared" si="33"/>
        <v>0</v>
      </c>
      <c r="AX180" s="33">
        <f t="shared" si="33"/>
        <v>0</v>
      </c>
      <c r="AY180" s="33">
        <f t="shared" si="33"/>
        <v>0</v>
      </c>
      <c r="AZ180" s="33">
        <f t="shared" si="33"/>
        <v>0</v>
      </c>
      <c r="BA180" s="33">
        <f t="shared" si="33"/>
        <v>0</v>
      </c>
      <c r="BB180" s="33">
        <f t="shared" si="33"/>
        <v>0</v>
      </c>
      <c r="BC180" s="33">
        <f t="shared" si="33"/>
        <v>0</v>
      </c>
      <c r="BD180" s="33">
        <f t="shared" si="33"/>
        <v>0</v>
      </c>
      <c r="BE180" s="33">
        <f t="shared" si="33"/>
        <v>0</v>
      </c>
      <c r="BF180" s="33">
        <f t="shared" ref="BF180:BW180" si="34">SUM(BF176:BF179)</f>
        <v>0</v>
      </c>
      <c r="BG180" s="33">
        <f t="shared" si="34"/>
        <v>0</v>
      </c>
      <c r="BH180" s="33">
        <f t="shared" si="34"/>
        <v>0</v>
      </c>
      <c r="BI180" s="33">
        <f t="shared" si="34"/>
        <v>0</v>
      </c>
      <c r="BJ180" s="33">
        <f t="shared" si="34"/>
        <v>0</v>
      </c>
      <c r="BK180" s="33">
        <f t="shared" si="34"/>
        <v>0</v>
      </c>
      <c r="BL180" s="33">
        <f t="shared" si="34"/>
        <v>0</v>
      </c>
      <c r="BM180" s="33">
        <f t="shared" si="34"/>
        <v>0</v>
      </c>
      <c r="BN180" s="33">
        <f t="shared" si="34"/>
        <v>0</v>
      </c>
      <c r="BO180" s="33">
        <f t="shared" si="34"/>
        <v>0</v>
      </c>
      <c r="BP180" s="33">
        <f t="shared" si="34"/>
        <v>0</v>
      </c>
      <c r="BQ180" s="33">
        <f t="shared" si="34"/>
        <v>0</v>
      </c>
      <c r="BR180" s="33">
        <f t="shared" si="34"/>
        <v>0</v>
      </c>
      <c r="BS180" s="33">
        <f t="shared" si="34"/>
        <v>0</v>
      </c>
      <c r="BT180" s="33">
        <f t="shared" si="34"/>
        <v>0</v>
      </c>
      <c r="BU180" s="33">
        <f t="shared" si="34"/>
        <v>0</v>
      </c>
      <c r="BV180" s="33">
        <f t="shared" si="34"/>
        <v>0</v>
      </c>
      <c r="BW180" s="33">
        <f t="shared" si="34"/>
        <v>0</v>
      </c>
    </row>
    <row r="181" spans="1:75" hidden="1" outlineLevel="1">
      <c r="A181" s="1"/>
      <c r="B181" s="1"/>
      <c r="C181" s="1"/>
      <c r="D181" s="1"/>
      <c r="E181" s="1"/>
      <c r="F181" s="1"/>
      <c r="G181" s="1"/>
      <c r="H181" s="1"/>
      <c r="I181" s="1"/>
      <c r="J181" s="1"/>
      <c r="K181" s="1"/>
      <c r="L181" s="1"/>
      <c r="M181" s="1"/>
      <c r="N181" s="1"/>
      <c r="O181" s="1"/>
      <c r="P181" s="1"/>
      <c r="Q181" s="1"/>
      <c r="R181" s="1"/>
      <c r="S181" s="1"/>
    </row>
    <row r="182" spans="1:75" hidden="1" outlineLevel="1">
      <c r="A182" s="1"/>
      <c r="B182" s="1"/>
      <c r="C182" s="1"/>
      <c r="D182" s="1"/>
      <c r="E182" s="1"/>
      <c r="F182" s="1"/>
      <c r="G182" s="1"/>
      <c r="H182" s="1"/>
      <c r="I182" s="1"/>
      <c r="J182" s="1"/>
      <c r="K182" s="1"/>
      <c r="L182" s="1"/>
      <c r="M182" s="1"/>
      <c r="N182" s="1"/>
      <c r="O182" s="1"/>
      <c r="P182" s="1"/>
      <c r="Q182" s="1"/>
      <c r="R182" s="1"/>
      <c r="S182" s="1"/>
    </row>
    <row r="183" spans="1:75" ht="16.5" collapsed="1">
      <c r="A183" s="400" t="s">
        <v>447</v>
      </c>
      <c r="B183" s="1" t="s">
        <v>47</v>
      </c>
      <c r="C183" s="1"/>
      <c r="D183" s="1"/>
      <c r="E183" s="1"/>
      <c r="F183" s="1"/>
      <c r="G183" s="1"/>
      <c r="H183" s="1"/>
      <c r="I183" s="1"/>
      <c r="J183" s="442" t="s">
        <v>110</v>
      </c>
      <c r="K183" s="442"/>
      <c r="L183" s="442"/>
      <c r="M183" s="442"/>
      <c r="N183" s="1"/>
      <c r="O183" s="1"/>
      <c r="P183" s="1"/>
      <c r="Q183" s="1"/>
      <c r="R183" s="1"/>
      <c r="S183" s="1"/>
    </row>
    <row r="184" spans="1:75" ht="14.25" thickBot="1">
      <c r="A184" s="1"/>
      <c r="B184" s="465"/>
      <c r="C184" s="465"/>
      <c r="D184" s="443" t="s">
        <v>22</v>
      </c>
      <c r="E184" s="443"/>
      <c r="F184" s="465"/>
      <c r="G184" s="465"/>
      <c r="H184" s="443" t="s">
        <v>24</v>
      </c>
      <c r="I184" s="443"/>
      <c r="J184" s="458"/>
      <c r="K184" s="458"/>
      <c r="L184" s="458"/>
      <c r="M184" s="458"/>
      <c r="N184" s="1"/>
      <c r="O184" s="1"/>
      <c r="P184" s="1"/>
      <c r="Q184" s="1"/>
      <c r="R184" s="1"/>
      <c r="S184" s="1"/>
    </row>
    <row r="185" spans="1:75" ht="14.25" thickBot="1">
      <c r="A185" s="1"/>
      <c r="B185" s="431"/>
      <c r="C185" s="431"/>
      <c r="D185" s="427" t="s">
        <v>22</v>
      </c>
      <c r="E185" s="427"/>
      <c r="F185" s="431"/>
      <c r="G185" s="431"/>
      <c r="H185" s="427" t="s">
        <v>24</v>
      </c>
      <c r="I185" s="427"/>
      <c r="J185" s="456"/>
      <c r="K185" s="456"/>
      <c r="L185" s="456"/>
      <c r="M185" s="456"/>
      <c r="N185" s="1"/>
      <c r="O185" s="1"/>
      <c r="P185" s="1"/>
      <c r="Q185" s="1"/>
      <c r="R185" s="1"/>
      <c r="S185" s="1"/>
    </row>
    <row r="186" spans="1:75" ht="14.25" thickBot="1">
      <c r="A186" s="1"/>
      <c r="B186" s="432"/>
      <c r="C186" s="432"/>
      <c r="D186" s="427" t="s">
        <v>22</v>
      </c>
      <c r="E186" s="427"/>
      <c r="F186" s="432"/>
      <c r="G186" s="432"/>
      <c r="H186" s="427" t="s">
        <v>24</v>
      </c>
      <c r="I186" s="427"/>
      <c r="J186" s="456"/>
      <c r="K186" s="456"/>
      <c r="L186" s="456"/>
      <c r="M186" s="456"/>
      <c r="N186" s="1"/>
      <c r="O186" s="1"/>
      <c r="P186" s="1"/>
      <c r="Q186" s="1"/>
      <c r="R186" s="1"/>
      <c r="S186" s="1"/>
    </row>
    <row r="187" spans="1:75" ht="14.25" thickBot="1">
      <c r="A187" s="1"/>
      <c r="B187" s="432"/>
      <c r="C187" s="432"/>
      <c r="D187" s="427" t="s">
        <v>22</v>
      </c>
      <c r="E187" s="427"/>
      <c r="F187" s="432"/>
      <c r="G187" s="432"/>
      <c r="H187" s="427" t="s">
        <v>24</v>
      </c>
      <c r="I187" s="427"/>
      <c r="J187" s="456"/>
      <c r="K187" s="456"/>
      <c r="L187" s="456"/>
      <c r="M187" s="456"/>
      <c r="N187" s="1"/>
      <c r="O187" s="1"/>
      <c r="P187" s="1"/>
      <c r="Q187" s="1"/>
      <c r="R187" s="1"/>
      <c r="S187" s="1"/>
    </row>
    <row r="188" spans="1:75" ht="14.25" thickBot="1">
      <c r="A188" s="1"/>
      <c r="B188" s="432"/>
      <c r="C188" s="432"/>
      <c r="D188" s="427" t="s">
        <v>22</v>
      </c>
      <c r="E188" s="427"/>
      <c r="F188" s="432"/>
      <c r="G188" s="432"/>
      <c r="H188" s="427" t="s">
        <v>24</v>
      </c>
      <c r="I188" s="427"/>
      <c r="J188" s="458"/>
      <c r="K188" s="458"/>
      <c r="L188" s="458"/>
      <c r="M188" s="458"/>
      <c r="N188" s="1"/>
      <c r="O188" s="1"/>
      <c r="P188" s="1"/>
      <c r="Q188" s="1"/>
      <c r="R188" s="1"/>
      <c r="S188" s="1"/>
    </row>
    <row r="189" spans="1:75">
      <c r="A189" s="1"/>
      <c r="B189" s="1"/>
      <c r="C189" s="1"/>
      <c r="D189" s="1"/>
      <c r="E189" s="1"/>
      <c r="F189" s="1"/>
      <c r="G189" s="1"/>
      <c r="H189" s="1"/>
      <c r="I189" s="1"/>
      <c r="J189" s="1"/>
      <c r="K189" s="1"/>
      <c r="L189" s="1"/>
      <c r="M189" s="1"/>
      <c r="N189" s="1"/>
      <c r="O189" s="1"/>
      <c r="P189" s="1"/>
      <c r="Q189" s="1"/>
      <c r="R189" s="1"/>
      <c r="S189" s="1"/>
    </row>
    <row r="190" spans="1:75">
      <c r="A190" s="1"/>
      <c r="B190" s="1"/>
      <c r="C190" s="1"/>
      <c r="D190" s="1"/>
      <c r="E190" s="1"/>
      <c r="F190" s="1"/>
      <c r="G190" s="1"/>
      <c r="H190" s="1"/>
      <c r="I190" s="1"/>
      <c r="J190" s="1"/>
      <c r="K190" s="1"/>
      <c r="L190" s="1"/>
      <c r="M190" s="1"/>
      <c r="N190" s="1"/>
      <c r="O190" s="1"/>
      <c r="P190" s="1"/>
      <c r="Q190" s="1"/>
      <c r="R190" s="1"/>
      <c r="S190" s="1"/>
    </row>
    <row r="191" spans="1:75">
      <c r="A191" s="1"/>
      <c r="B191" s="1" t="s">
        <v>48</v>
      </c>
      <c r="C191" s="1"/>
      <c r="D191" s="1"/>
      <c r="E191" s="1"/>
      <c r="F191" s="1"/>
      <c r="G191" s="1"/>
      <c r="H191" s="1"/>
      <c r="I191" s="1"/>
      <c r="J191" s="1"/>
      <c r="K191" s="1"/>
      <c r="L191" s="1"/>
      <c r="M191" s="1"/>
      <c r="N191" s="1"/>
      <c r="O191" s="1"/>
      <c r="P191" s="1"/>
      <c r="Q191" s="1"/>
      <c r="R191" s="1"/>
      <c r="S191" s="1"/>
    </row>
    <row r="192" spans="1:75">
      <c r="A192" s="1"/>
      <c r="B192" s="1" t="s">
        <v>111</v>
      </c>
      <c r="C192" s="1"/>
      <c r="D192" s="1"/>
      <c r="E192" s="1"/>
      <c r="F192" s="1"/>
      <c r="G192" s="1"/>
      <c r="H192" s="1"/>
      <c r="I192" s="1"/>
      <c r="J192" s="1"/>
      <c r="K192" s="1"/>
      <c r="L192" s="1"/>
      <c r="M192" s="1"/>
      <c r="N192" s="1"/>
      <c r="O192" s="1"/>
      <c r="P192" s="1"/>
      <c r="Q192" s="1"/>
      <c r="R192" s="1"/>
      <c r="S192" s="1"/>
      <c r="U192" s="16"/>
    </row>
    <row r="193" spans="1:22" ht="14.25" thickBot="1">
      <c r="A193" s="1"/>
      <c r="B193" s="431"/>
      <c r="C193" s="431"/>
      <c r="D193" s="443" t="s">
        <v>22</v>
      </c>
      <c r="E193" s="443"/>
      <c r="F193" s="431"/>
      <c r="G193" s="431"/>
      <c r="H193" s="443" t="s">
        <v>24</v>
      </c>
      <c r="I193" s="443"/>
      <c r="J193" s="458"/>
      <c r="K193" s="458"/>
      <c r="L193" s="458"/>
      <c r="M193" s="458"/>
      <c r="N193" s="1"/>
      <c r="O193" s="1"/>
      <c r="P193" s="1"/>
      <c r="Q193" s="1"/>
      <c r="R193" s="1"/>
      <c r="S193" s="1"/>
      <c r="U193" s="16"/>
    </row>
    <row r="194" spans="1:22" ht="14.25" thickBot="1">
      <c r="A194" s="1"/>
      <c r="B194" s="432"/>
      <c r="C194" s="432"/>
      <c r="D194" s="427" t="s">
        <v>22</v>
      </c>
      <c r="E194" s="427"/>
      <c r="F194" s="432"/>
      <c r="G194" s="432"/>
      <c r="H194" s="427" t="s">
        <v>24</v>
      </c>
      <c r="I194" s="427"/>
      <c r="J194" s="456"/>
      <c r="K194" s="456"/>
      <c r="L194" s="456"/>
      <c r="M194" s="456"/>
      <c r="N194" s="1"/>
      <c r="O194" s="1"/>
      <c r="P194" s="1"/>
      <c r="Q194" s="1"/>
      <c r="R194" s="1"/>
      <c r="S194" s="1"/>
    </row>
    <row r="195" spans="1:22" ht="14.25" thickBot="1">
      <c r="A195" s="1"/>
      <c r="B195" s="432"/>
      <c r="C195" s="432"/>
      <c r="D195" s="427" t="s">
        <v>22</v>
      </c>
      <c r="E195" s="427"/>
      <c r="F195" s="432"/>
      <c r="G195" s="432"/>
      <c r="H195" s="427" t="s">
        <v>24</v>
      </c>
      <c r="I195" s="427"/>
      <c r="J195" s="456"/>
      <c r="K195" s="456"/>
      <c r="L195" s="456"/>
      <c r="M195" s="456"/>
      <c r="N195" s="1"/>
      <c r="O195" s="1"/>
      <c r="P195" s="1"/>
      <c r="Q195" s="1"/>
      <c r="R195" s="1"/>
      <c r="S195" s="1"/>
      <c r="U195" s="16"/>
    </row>
    <row r="196" spans="1:22" ht="14.25" thickBot="1">
      <c r="A196" s="1"/>
      <c r="B196" s="432"/>
      <c r="C196" s="432"/>
      <c r="D196" s="427" t="s">
        <v>22</v>
      </c>
      <c r="E196" s="427"/>
      <c r="F196" s="432"/>
      <c r="G196" s="432"/>
      <c r="H196" s="427" t="s">
        <v>24</v>
      </c>
      <c r="I196" s="427"/>
      <c r="J196" s="456"/>
      <c r="K196" s="456"/>
      <c r="L196" s="456"/>
      <c r="M196" s="456"/>
      <c r="N196" s="1"/>
      <c r="O196" s="1"/>
      <c r="P196" s="1"/>
      <c r="Q196" s="1"/>
      <c r="R196" s="1"/>
      <c r="S196" s="1"/>
      <c r="U196" s="16"/>
    </row>
    <row r="197" spans="1:22" ht="14.25" thickBot="1">
      <c r="A197" s="1"/>
      <c r="B197" s="432"/>
      <c r="C197" s="432"/>
      <c r="D197" s="427" t="s">
        <v>22</v>
      </c>
      <c r="E197" s="427"/>
      <c r="F197" s="432"/>
      <c r="G197" s="432"/>
      <c r="H197" s="427" t="s">
        <v>24</v>
      </c>
      <c r="I197" s="427"/>
      <c r="J197" s="456"/>
      <c r="K197" s="456"/>
      <c r="L197" s="456"/>
      <c r="M197" s="456"/>
      <c r="N197" s="1"/>
      <c r="O197" s="1"/>
      <c r="P197" s="1"/>
      <c r="Q197" s="1"/>
      <c r="R197" s="1"/>
      <c r="S197" s="1"/>
      <c r="V197" s="16"/>
    </row>
    <row r="198" spans="1:22">
      <c r="A198" s="1"/>
      <c r="B198" s="1"/>
      <c r="C198" s="1"/>
      <c r="D198" s="1"/>
      <c r="E198" s="1"/>
      <c r="F198" s="1"/>
      <c r="G198" s="1"/>
      <c r="H198" s="1"/>
      <c r="I198" s="1"/>
      <c r="J198" s="1"/>
      <c r="K198" s="1"/>
      <c r="L198" s="1"/>
      <c r="M198" s="1"/>
      <c r="N198" s="1"/>
      <c r="O198" s="1"/>
      <c r="P198" s="1"/>
      <c r="Q198" s="1"/>
      <c r="R198" s="1"/>
      <c r="S198" s="1"/>
    </row>
    <row r="199" spans="1:22">
      <c r="A199" s="1"/>
      <c r="B199" s="1" t="s">
        <v>112</v>
      </c>
      <c r="C199" s="1"/>
      <c r="D199" s="1"/>
      <c r="E199" s="1"/>
      <c r="F199" s="1"/>
      <c r="G199" s="1"/>
      <c r="H199" s="1"/>
      <c r="I199" s="1"/>
      <c r="J199" s="1"/>
      <c r="K199" s="1"/>
      <c r="L199" s="1"/>
      <c r="M199" s="1"/>
      <c r="N199" s="1"/>
      <c r="O199" s="1"/>
      <c r="P199" s="1"/>
      <c r="Q199" s="1"/>
      <c r="R199" s="1"/>
      <c r="S199" s="1"/>
    </row>
    <row r="200" spans="1:22" ht="14.25" thickBot="1">
      <c r="A200" s="1"/>
      <c r="B200" s="431"/>
      <c r="C200" s="431"/>
      <c r="D200" s="443" t="s">
        <v>22</v>
      </c>
      <c r="E200" s="443"/>
      <c r="F200" s="431"/>
      <c r="G200" s="431"/>
      <c r="H200" s="443" t="s">
        <v>113</v>
      </c>
      <c r="I200" s="443"/>
      <c r="J200" s="431"/>
      <c r="K200" s="431"/>
      <c r="L200" s="443" t="s">
        <v>24</v>
      </c>
      <c r="M200" s="443"/>
      <c r="N200" s="431"/>
      <c r="O200" s="431"/>
      <c r="P200" s="443" t="s">
        <v>114</v>
      </c>
      <c r="Q200" s="443"/>
      <c r="R200" s="1"/>
      <c r="S200" s="1"/>
    </row>
    <row r="201" spans="1:22">
      <c r="A201" s="1"/>
      <c r="B201" s="1"/>
      <c r="C201" s="1"/>
      <c r="D201" s="1"/>
      <c r="E201" s="1"/>
      <c r="F201" s="1"/>
      <c r="G201" s="1"/>
      <c r="H201" s="1"/>
      <c r="I201" s="1"/>
      <c r="J201" s="1"/>
      <c r="K201" s="1"/>
      <c r="L201" s="1"/>
      <c r="M201" s="1"/>
      <c r="N201" s="1"/>
      <c r="O201" s="1"/>
      <c r="P201" s="1"/>
      <c r="Q201" s="1"/>
      <c r="R201" s="1"/>
      <c r="S201" s="1"/>
    </row>
    <row r="202" spans="1:22">
      <c r="A202" s="1"/>
      <c r="B202" s="436" t="str">
        <f>IF(ISERROR(IF(HLOOKUP(B200,C220:BE222,2,0)&gt;N200,"",HLOOKUP(B200,C220:BE222,2,0))),"",IF(HLOOKUP(B200,C220:BE222,2,0)&gt;N200,"",HLOOKUP(B200,C220:BE222,2,0)))</f>
        <v/>
      </c>
      <c r="C202" s="436"/>
      <c r="D202" s="35" t="s">
        <v>117</v>
      </c>
      <c r="E202" s="436" t="str">
        <f>IF(ISERROR(IF(B202="","",J$200)),"",IF(B202="","",J$200))</f>
        <v/>
      </c>
      <c r="F202" s="436"/>
      <c r="G202" s="443" t="s">
        <v>24</v>
      </c>
      <c r="H202" s="443"/>
      <c r="I202" s="1"/>
      <c r="J202" s="1"/>
      <c r="K202" s="1"/>
      <c r="L202" s="1"/>
      <c r="M202" s="1"/>
      <c r="N202" s="1"/>
      <c r="O202" s="1"/>
      <c r="P202" s="1"/>
      <c r="Q202" s="1"/>
      <c r="R202" s="1"/>
      <c r="S202" s="1"/>
    </row>
    <row r="203" spans="1:22">
      <c r="A203" s="1"/>
      <c r="B203" s="459" t="str">
        <f t="shared" ref="B203:B217" si="35">IF(B202="","",IF(B202+F$200&gt;N$200,"",B202+F$200))</f>
        <v/>
      </c>
      <c r="C203" s="459"/>
      <c r="D203" s="36" t="s">
        <v>117</v>
      </c>
      <c r="E203" s="436" t="str">
        <f t="shared" ref="E203:E209" si="36">IF(ISERROR(IF(B203="","",J$200)),"",IF(B203="","",J$200))</f>
        <v/>
      </c>
      <c r="F203" s="436"/>
      <c r="G203" s="427" t="s">
        <v>24</v>
      </c>
      <c r="H203" s="427"/>
      <c r="I203" s="1"/>
      <c r="J203" s="1"/>
      <c r="K203" s="1"/>
      <c r="L203" s="1"/>
      <c r="M203" s="1"/>
      <c r="N203" s="1"/>
      <c r="O203" s="1"/>
      <c r="P203" s="1"/>
      <c r="Q203" s="1"/>
      <c r="R203" s="1"/>
      <c r="S203" s="1"/>
    </row>
    <row r="204" spans="1:22">
      <c r="A204" s="1"/>
      <c r="B204" s="459" t="str">
        <f t="shared" si="35"/>
        <v/>
      </c>
      <c r="C204" s="459"/>
      <c r="D204" s="36" t="s">
        <v>117</v>
      </c>
      <c r="E204" s="436" t="str">
        <f t="shared" si="36"/>
        <v/>
      </c>
      <c r="F204" s="436"/>
      <c r="G204" s="427" t="s">
        <v>24</v>
      </c>
      <c r="H204" s="427"/>
      <c r="I204" s="1"/>
      <c r="J204" s="1"/>
      <c r="K204" s="1"/>
      <c r="L204" s="1"/>
      <c r="M204" s="1"/>
      <c r="N204" s="1"/>
      <c r="O204" s="1"/>
      <c r="P204" s="1"/>
      <c r="Q204" s="1"/>
      <c r="R204" s="1"/>
      <c r="S204" s="1"/>
    </row>
    <row r="205" spans="1:22">
      <c r="A205" s="1"/>
      <c r="B205" s="459" t="str">
        <f t="shared" si="35"/>
        <v/>
      </c>
      <c r="C205" s="459"/>
      <c r="D205" s="36" t="s">
        <v>117</v>
      </c>
      <c r="E205" s="436" t="str">
        <f t="shared" si="36"/>
        <v/>
      </c>
      <c r="F205" s="436"/>
      <c r="G205" s="427" t="s">
        <v>24</v>
      </c>
      <c r="H205" s="427"/>
      <c r="I205" s="1"/>
      <c r="J205" s="1"/>
      <c r="K205" s="1"/>
      <c r="L205" s="1"/>
      <c r="M205" s="1"/>
      <c r="N205" s="1"/>
      <c r="O205" s="1"/>
      <c r="P205" s="1"/>
      <c r="Q205" s="1"/>
      <c r="R205" s="1"/>
      <c r="S205" s="1"/>
    </row>
    <row r="206" spans="1:22">
      <c r="A206" s="1"/>
      <c r="B206" s="459" t="str">
        <f t="shared" si="35"/>
        <v/>
      </c>
      <c r="C206" s="459"/>
      <c r="D206" s="36" t="s">
        <v>117</v>
      </c>
      <c r="E206" s="436" t="str">
        <f t="shared" si="36"/>
        <v/>
      </c>
      <c r="F206" s="436"/>
      <c r="G206" s="427" t="s">
        <v>24</v>
      </c>
      <c r="H206" s="427"/>
      <c r="I206" s="1"/>
      <c r="J206" s="1"/>
      <c r="K206" s="1"/>
      <c r="L206" s="1"/>
      <c r="M206" s="1"/>
      <c r="N206" s="1"/>
      <c r="O206" s="1"/>
      <c r="P206" s="1"/>
      <c r="Q206" s="1"/>
      <c r="R206" s="1"/>
      <c r="S206" s="1"/>
    </row>
    <row r="207" spans="1:22">
      <c r="A207" s="1"/>
      <c r="B207" s="459" t="str">
        <f t="shared" si="35"/>
        <v/>
      </c>
      <c r="C207" s="459"/>
      <c r="D207" s="36" t="s">
        <v>117</v>
      </c>
      <c r="E207" s="436" t="str">
        <f t="shared" si="36"/>
        <v/>
      </c>
      <c r="F207" s="436"/>
      <c r="G207" s="427" t="s">
        <v>24</v>
      </c>
      <c r="H207" s="427"/>
      <c r="I207" s="1"/>
      <c r="J207" s="1"/>
      <c r="K207" s="1"/>
      <c r="L207" s="1"/>
      <c r="M207" s="1"/>
      <c r="N207" s="1"/>
      <c r="O207" s="1"/>
      <c r="P207" s="1"/>
      <c r="Q207" s="1"/>
      <c r="R207" s="1"/>
      <c r="S207" s="1"/>
    </row>
    <row r="208" spans="1:22">
      <c r="A208" s="1"/>
      <c r="B208" s="459" t="str">
        <f t="shared" si="35"/>
        <v/>
      </c>
      <c r="C208" s="459"/>
      <c r="D208" s="36" t="s">
        <v>117</v>
      </c>
      <c r="E208" s="436" t="str">
        <f t="shared" si="36"/>
        <v/>
      </c>
      <c r="F208" s="436"/>
      <c r="G208" s="427" t="s">
        <v>24</v>
      </c>
      <c r="H208" s="427"/>
      <c r="I208" s="1"/>
      <c r="J208" s="1"/>
      <c r="K208" s="1"/>
      <c r="L208" s="1"/>
      <c r="M208" s="1"/>
      <c r="N208" s="1"/>
      <c r="O208" s="1"/>
      <c r="P208" s="1"/>
      <c r="Q208" s="1"/>
      <c r="R208" s="1"/>
      <c r="S208" s="1"/>
    </row>
    <row r="209" spans="1:75">
      <c r="A209" s="1"/>
      <c r="B209" s="459" t="str">
        <f t="shared" si="35"/>
        <v/>
      </c>
      <c r="C209" s="459"/>
      <c r="D209" s="36" t="s">
        <v>117</v>
      </c>
      <c r="E209" s="436" t="str">
        <f t="shared" si="36"/>
        <v/>
      </c>
      <c r="F209" s="436"/>
      <c r="G209" s="427" t="s">
        <v>24</v>
      </c>
      <c r="H209" s="427"/>
      <c r="I209" s="1"/>
      <c r="J209" s="1"/>
      <c r="K209" s="1"/>
      <c r="L209" s="1"/>
      <c r="M209" s="1"/>
      <c r="N209" s="1"/>
      <c r="O209" s="1"/>
      <c r="P209" s="1"/>
      <c r="Q209" s="1"/>
      <c r="R209" s="1"/>
      <c r="S209" s="1"/>
    </row>
    <row r="210" spans="1:75">
      <c r="A210" s="1"/>
      <c r="B210" s="459" t="str">
        <f t="shared" si="35"/>
        <v/>
      </c>
      <c r="C210" s="459"/>
      <c r="D210" s="36" t="s">
        <v>117</v>
      </c>
      <c r="E210" s="436" t="str">
        <f t="shared" ref="E210:E217" si="37">IF(ISERROR(IF(B210="","",J$200)),"",IF(B210="","",J$200))</f>
        <v/>
      </c>
      <c r="F210" s="436"/>
      <c r="G210" s="427" t="s">
        <v>24</v>
      </c>
      <c r="H210" s="427"/>
      <c r="I210" s="1"/>
      <c r="J210" s="1"/>
      <c r="K210" s="1"/>
      <c r="L210" s="1"/>
      <c r="M210" s="1"/>
      <c r="N210" s="1"/>
      <c r="O210" s="1"/>
      <c r="P210" s="1"/>
      <c r="Q210" s="1"/>
      <c r="R210" s="1"/>
      <c r="S210" s="1"/>
    </row>
    <row r="211" spans="1:75">
      <c r="A211" s="1"/>
      <c r="B211" s="459" t="str">
        <f t="shared" si="35"/>
        <v/>
      </c>
      <c r="C211" s="459"/>
      <c r="D211" s="36" t="s">
        <v>117</v>
      </c>
      <c r="E211" s="436" t="str">
        <f t="shared" si="37"/>
        <v/>
      </c>
      <c r="F211" s="436"/>
      <c r="G211" s="427" t="s">
        <v>24</v>
      </c>
      <c r="H211" s="427"/>
      <c r="I211" s="1"/>
      <c r="J211" s="1"/>
      <c r="K211" s="1"/>
      <c r="L211" s="1"/>
      <c r="M211" s="1"/>
      <c r="N211" s="1"/>
      <c r="O211" s="1"/>
      <c r="P211" s="1"/>
      <c r="Q211" s="1"/>
      <c r="R211" s="1"/>
      <c r="S211" s="1"/>
    </row>
    <row r="212" spans="1:75">
      <c r="A212" s="1"/>
      <c r="B212" s="459" t="str">
        <f t="shared" si="35"/>
        <v/>
      </c>
      <c r="C212" s="459"/>
      <c r="D212" s="36" t="s">
        <v>117</v>
      </c>
      <c r="E212" s="436" t="str">
        <f t="shared" si="37"/>
        <v/>
      </c>
      <c r="F212" s="436"/>
      <c r="G212" s="427" t="s">
        <v>24</v>
      </c>
      <c r="H212" s="427"/>
      <c r="I212" s="1"/>
      <c r="J212" s="1"/>
      <c r="K212" s="1"/>
      <c r="L212" s="1"/>
      <c r="M212" s="1"/>
      <c r="N212" s="1"/>
      <c r="O212" s="1"/>
      <c r="P212" s="1"/>
      <c r="Q212" s="1"/>
      <c r="R212" s="1"/>
      <c r="S212" s="1"/>
    </row>
    <row r="213" spans="1:75">
      <c r="A213" s="1"/>
      <c r="B213" s="459" t="str">
        <f t="shared" si="35"/>
        <v/>
      </c>
      <c r="C213" s="459"/>
      <c r="D213" s="36" t="s">
        <v>117</v>
      </c>
      <c r="E213" s="436" t="str">
        <f t="shared" si="37"/>
        <v/>
      </c>
      <c r="F213" s="436"/>
      <c r="G213" s="427" t="s">
        <v>24</v>
      </c>
      <c r="H213" s="427"/>
      <c r="I213" s="1"/>
      <c r="J213" s="1"/>
      <c r="K213" s="1"/>
      <c r="L213" s="1"/>
      <c r="M213" s="1"/>
      <c r="N213" s="1"/>
      <c r="O213" s="1"/>
      <c r="P213" s="1"/>
      <c r="Q213" s="1"/>
      <c r="R213" s="1"/>
      <c r="S213" s="1"/>
    </row>
    <row r="214" spans="1:75">
      <c r="A214" s="1"/>
      <c r="B214" s="459" t="str">
        <f t="shared" si="35"/>
        <v/>
      </c>
      <c r="C214" s="459"/>
      <c r="D214" s="36" t="s">
        <v>117</v>
      </c>
      <c r="E214" s="436" t="str">
        <f t="shared" si="37"/>
        <v/>
      </c>
      <c r="F214" s="436"/>
      <c r="G214" s="427" t="s">
        <v>24</v>
      </c>
      <c r="H214" s="427"/>
      <c r="I214" s="1"/>
      <c r="J214" s="1"/>
      <c r="K214" s="1"/>
      <c r="L214" s="1"/>
      <c r="M214" s="1"/>
      <c r="N214" s="1"/>
      <c r="O214" s="1"/>
      <c r="P214" s="1"/>
      <c r="Q214" s="1"/>
      <c r="R214" s="1"/>
      <c r="S214" s="1"/>
    </row>
    <row r="215" spans="1:75">
      <c r="A215" s="1"/>
      <c r="B215" s="459" t="str">
        <f t="shared" si="35"/>
        <v/>
      </c>
      <c r="C215" s="459"/>
      <c r="D215" s="36" t="s">
        <v>117</v>
      </c>
      <c r="E215" s="436" t="str">
        <f t="shared" si="37"/>
        <v/>
      </c>
      <c r="F215" s="436"/>
      <c r="G215" s="427" t="s">
        <v>24</v>
      </c>
      <c r="H215" s="427"/>
      <c r="I215" s="1"/>
      <c r="J215" s="1"/>
      <c r="K215" s="1"/>
      <c r="L215" s="1"/>
      <c r="M215" s="1"/>
      <c r="N215" s="1"/>
      <c r="O215" s="1"/>
      <c r="P215" s="1"/>
      <c r="Q215" s="1"/>
      <c r="R215" s="1"/>
      <c r="S215" s="1"/>
    </row>
    <row r="216" spans="1:75">
      <c r="A216" s="1"/>
      <c r="B216" s="459" t="str">
        <f t="shared" si="35"/>
        <v/>
      </c>
      <c r="C216" s="459"/>
      <c r="D216" s="36" t="s">
        <v>117</v>
      </c>
      <c r="E216" s="436" t="str">
        <f t="shared" si="37"/>
        <v/>
      </c>
      <c r="F216" s="436"/>
      <c r="G216" s="427" t="s">
        <v>24</v>
      </c>
      <c r="H216" s="427"/>
      <c r="I216" s="1"/>
      <c r="J216" s="1"/>
      <c r="K216" s="1"/>
      <c r="L216" s="1"/>
      <c r="M216" s="1"/>
      <c r="N216" s="1"/>
      <c r="O216" s="1"/>
      <c r="P216" s="1"/>
      <c r="Q216" s="1"/>
      <c r="R216" s="1"/>
      <c r="S216" s="1"/>
    </row>
    <row r="217" spans="1:75" ht="14.25" thickBot="1">
      <c r="A217" s="1"/>
      <c r="B217" s="459" t="str">
        <f t="shared" si="35"/>
        <v/>
      </c>
      <c r="C217" s="459"/>
      <c r="D217" s="36" t="s">
        <v>117</v>
      </c>
      <c r="E217" s="436" t="str">
        <f t="shared" si="37"/>
        <v/>
      </c>
      <c r="F217" s="436"/>
      <c r="G217" s="427" t="s">
        <v>24</v>
      </c>
      <c r="H217" s="427"/>
      <c r="I217" s="1"/>
      <c r="J217" s="1"/>
      <c r="K217" s="1"/>
      <c r="L217" s="1"/>
      <c r="M217" s="1"/>
      <c r="N217" s="1"/>
      <c r="O217" s="1"/>
      <c r="P217" s="1"/>
      <c r="Q217" s="1"/>
      <c r="R217" s="1"/>
      <c r="S217" s="1"/>
    </row>
    <row r="218" spans="1:75" hidden="1" outlineLevel="1">
      <c r="A218" s="1"/>
      <c r="B218" s="1"/>
      <c r="C218" s="1"/>
      <c r="D218" s="1"/>
      <c r="E218" s="1"/>
      <c r="F218" s="1"/>
      <c r="G218" s="1"/>
      <c r="H218" s="1"/>
      <c r="I218" s="1"/>
      <c r="J218" s="1"/>
      <c r="K218" s="1"/>
      <c r="L218" s="1"/>
      <c r="M218" s="1"/>
      <c r="N218" s="1"/>
      <c r="O218" s="1"/>
      <c r="P218" s="1"/>
      <c r="Q218" s="1"/>
      <c r="R218" s="1"/>
      <c r="S218" s="1"/>
    </row>
    <row r="219" spans="1:75" hidden="1" outlineLevel="1">
      <c r="A219" s="1"/>
      <c r="B219" s="1"/>
      <c r="C219" s="1"/>
      <c r="D219" s="1"/>
      <c r="E219" s="1"/>
      <c r="F219" s="1"/>
      <c r="G219" s="1"/>
      <c r="H219" s="1"/>
      <c r="I219" s="1"/>
      <c r="J219" s="1"/>
      <c r="K219" s="1"/>
      <c r="L219" s="1"/>
      <c r="M219" s="1"/>
      <c r="N219" s="1"/>
      <c r="O219" s="1"/>
      <c r="P219" s="1"/>
      <c r="Q219" s="1"/>
      <c r="R219" s="1"/>
      <c r="S219" s="1"/>
    </row>
    <row r="220" spans="1:75" hidden="1" outlineLevel="1">
      <c r="A220" s="1"/>
      <c r="B220" s="1"/>
      <c r="C220" s="383">
        <f>CF表!D2</f>
        <v>1900</v>
      </c>
      <c r="D220" s="383">
        <f>CF表!E2</f>
        <v>1901</v>
      </c>
      <c r="E220" s="383">
        <f>CF表!F2</f>
        <v>1902</v>
      </c>
      <c r="F220" s="383">
        <f>CF表!G2</f>
        <v>1903</v>
      </c>
      <c r="G220" s="383">
        <f>CF表!H2</f>
        <v>1904</v>
      </c>
      <c r="H220" s="383">
        <f>CF表!I2</f>
        <v>1905</v>
      </c>
      <c r="I220" s="383">
        <f>CF表!J2</f>
        <v>1906</v>
      </c>
      <c r="J220" s="383">
        <f>CF表!K2</f>
        <v>1907</v>
      </c>
      <c r="K220" s="383">
        <f>CF表!L2</f>
        <v>1908</v>
      </c>
      <c r="L220" s="383">
        <f>CF表!M2</f>
        <v>1909</v>
      </c>
      <c r="M220" s="383">
        <f>CF表!N2</f>
        <v>1910</v>
      </c>
      <c r="N220" s="383">
        <f>CF表!O2</f>
        <v>1911</v>
      </c>
      <c r="O220" s="383">
        <f>CF表!P2</f>
        <v>1912</v>
      </c>
      <c r="P220" s="383">
        <f>CF表!Q2</f>
        <v>1913</v>
      </c>
      <c r="Q220" s="383">
        <f>CF表!R2</f>
        <v>1914</v>
      </c>
      <c r="R220" s="383">
        <f>CF表!S2</f>
        <v>1915</v>
      </c>
      <c r="S220" s="383">
        <f>CF表!T2</f>
        <v>1916</v>
      </c>
      <c r="T220" s="384">
        <f>CF表!U2</f>
        <v>1917</v>
      </c>
      <c r="U220" s="384">
        <f>CF表!V2</f>
        <v>1918</v>
      </c>
      <c r="V220" s="384">
        <f>CF表!W2</f>
        <v>1919</v>
      </c>
      <c r="W220" s="384">
        <f>CF表!X2</f>
        <v>1920</v>
      </c>
      <c r="X220" s="384">
        <f>CF表!Y2</f>
        <v>1921</v>
      </c>
      <c r="Y220" s="384">
        <f>CF表!Z2</f>
        <v>1922</v>
      </c>
      <c r="Z220" s="384">
        <f>CF表!AA2</f>
        <v>1923</v>
      </c>
      <c r="AA220" s="384">
        <f>CF表!AB2</f>
        <v>1924</v>
      </c>
      <c r="AB220" s="384">
        <f>CF表!AC2</f>
        <v>1925</v>
      </c>
      <c r="AC220" s="384">
        <f>CF表!AD2</f>
        <v>1926</v>
      </c>
      <c r="AD220" s="384">
        <f>CF表!AE2</f>
        <v>1927</v>
      </c>
      <c r="AE220" s="384">
        <f>CF表!AF2</f>
        <v>1928</v>
      </c>
      <c r="AF220" s="384">
        <f>CF表!AG2</f>
        <v>1929</v>
      </c>
      <c r="AG220" s="384">
        <f>CF表!AH2</f>
        <v>1930</v>
      </c>
      <c r="AH220" s="384">
        <f>CF表!AI2</f>
        <v>1931</v>
      </c>
      <c r="AI220" s="384">
        <f>CF表!AJ2</f>
        <v>1932</v>
      </c>
      <c r="AJ220" s="384">
        <f>CF表!AK2</f>
        <v>1933</v>
      </c>
      <c r="AK220" s="384">
        <f>CF表!AL2</f>
        <v>1934</v>
      </c>
      <c r="AL220" s="384">
        <f>CF表!AM2</f>
        <v>1935</v>
      </c>
      <c r="AM220" s="384">
        <f>CF表!AN2</f>
        <v>1936</v>
      </c>
      <c r="AN220" s="384">
        <f>CF表!AO2</f>
        <v>1937</v>
      </c>
      <c r="AO220" s="384">
        <f>CF表!AP2</f>
        <v>1938</v>
      </c>
      <c r="AP220" s="384">
        <f>CF表!AQ2</f>
        <v>1939</v>
      </c>
      <c r="AQ220" s="384">
        <f>CF表!AR2</f>
        <v>1940</v>
      </c>
      <c r="AR220" s="384">
        <f>CF表!AS2</f>
        <v>1941</v>
      </c>
      <c r="AS220" s="384">
        <f>CF表!AT2</f>
        <v>1942</v>
      </c>
      <c r="AT220" s="384">
        <f>CF表!AU2</f>
        <v>1943</v>
      </c>
      <c r="AU220" s="384">
        <f>CF表!AV2</f>
        <v>1944</v>
      </c>
      <c r="AV220" s="384">
        <f>CF表!AW2</f>
        <v>1945</v>
      </c>
      <c r="AW220" s="384">
        <f>CF表!AX2</f>
        <v>1946</v>
      </c>
      <c r="AX220" s="384">
        <f>CF表!AY2</f>
        <v>1947</v>
      </c>
      <c r="AY220" s="384">
        <f>CF表!AZ2</f>
        <v>1948</v>
      </c>
      <c r="AZ220" s="384">
        <f>CF表!BA2</f>
        <v>1949</v>
      </c>
      <c r="BA220" s="384">
        <f>CF表!BB2</f>
        <v>1950</v>
      </c>
      <c r="BB220" s="384">
        <f>CF表!BC2</f>
        <v>1951</v>
      </c>
      <c r="BC220" s="384">
        <f>CF表!BD2</f>
        <v>1952</v>
      </c>
      <c r="BD220" s="384">
        <f>CF表!BE2</f>
        <v>1953</v>
      </c>
      <c r="BE220" s="384">
        <f>CF表!BF2</f>
        <v>1954</v>
      </c>
      <c r="BF220" s="384">
        <f>CF表!BG2</f>
        <v>1955</v>
      </c>
      <c r="BG220" s="384">
        <f>CF表!BH2</f>
        <v>1956</v>
      </c>
      <c r="BH220" s="384">
        <f>CF表!BI2</f>
        <v>1957</v>
      </c>
      <c r="BI220" s="384">
        <f>CF表!BJ2</f>
        <v>1958</v>
      </c>
      <c r="BJ220" s="384">
        <f>CF表!BK2</f>
        <v>1959</v>
      </c>
      <c r="BK220" s="384">
        <f>CF表!BL2</f>
        <v>1960</v>
      </c>
      <c r="BL220" s="384">
        <f>CF表!BM2</f>
        <v>1961</v>
      </c>
      <c r="BM220" s="384">
        <f>CF表!BN2</f>
        <v>1962</v>
      </c>
      <c r="BN220" s="384">
        <f>CF表!BO2</f>
        <v>1963</v>
      </c>
      <c r="BO220" s="384">
        <f>CF表!BP2</f>
        <v>1964</v>
      </c>
      <c r="BP220" s="384">
        <f>CF表!BQ2</f>
        <v>1965</v>
      </c>
      <c r="BQ220" s="384">
        <f>CF表!BR2</f>
        <v>1966</v>
      </c>
      <c r="BR220" s="384">
        <f>CF表!BS2</f>
        <v>1967</v>
      </c>
      <c r="BS220" s="384">
        <f>CF表!BT2</f>
        <v>1968</v>
      </c>
      <c r="BT220" s="384">
        <f>CF表!BU2</f>
        <v>1969</v>
      </c>
      <c r="BU220" s="384">
        <f>CF表!BV2</f>
        <v>1970</v>
      </c>
      <c r="BV220" s="384">
        <f>CF表!BW2</f>
        <v>1971</v>
      </c>
      <c r="BW220" s="384">
        <f>CF表!BX2</f>
        <v>1972</v>
      </c>
    </row>
    <row r="221" spans="1:75" hidden="1" outlineLevel="1">
      <c r="A221" s="1"/>
      <c r="B221" s="1"/>
      <c r="C221" s="381" t="str">
        <f>CF表!D3</f>
        <v/>
      </c>
      <c r="D221" s="381" t="str">
        <f>CF表!E3</f>
        <v/>
      </c>
      <c r="E221" s="381" t="str">
        <f>CF表!F3</f>
        <v/>
      </c>
      <c r="F221" s="381" t="str">
        <f>CF表!G3</f>
        <v/>
      </c>
      <c r="G221" s="381" t="str">
        <f>CF表!H3</f>
        <v/>
      </c>
      <c r="H221" s="381" t="str">
        <f>CF表!I3</f>
        <v/>
      </c>
      <c r="I221" s="381" t="str">
        <f>CF表!J3</f>
        <v/>
      </c>
      <c r="J221" s="381" t="str">
        <f>CF表!K3</f>
        <v/>
      </c>
      <c r="K221" s="381" t="str">
        <f>CF表!L3</f>
        <v/>
      </c>
      <c r="L221" s="381" t="str">
        <f>CF表!M3</f>
        <v/>
      </c>
      <c r="M221" s="381" t="str">
        <f>CF表!N3</f>
        <v/>
      </c>
      <c r="N221" s="381" t="str">
        <f>CF表!O3</f>
        <v/>
      </c>
      <c r="O221" s="381" t="str">
        <f>CF表!P3</f>
        <v/>
      </c>
      <c r="P221" s="381" t="str">
        <f>CF表!Q3</f>
        <v/>
      </c>
      <c r="Q221" s="381" t="str">
        <f>CF表!R3</f>
        <v/>
      </c>
      <c r="R221" s="381" t="str">
        <f>CF表!S3</f>
        <v/>
      </c>
      <c r="S221" s="381" t="str">
        <f>CF表!T3</f>
        <v/>
      </c>
      <c r="T221" s="382" t="str">
        <f>CF表!U3</f>
        <v/>
      </c>
      <c r="U221" s="382" t="str">
        <f>CF表!V3</f>
        <v/>
      </c>
      <c r="V221" s="382" t="str">
        <f>CF表!W3</f>
        <v/>
      </c>
      <c r="W221" s="382" t="str">
        <f>CF表!X3</f>
        <v/>
      </c>
      <c r="X221" s="382" t="str">
        <f>CF表!Y3</f>
        <v/>
      </c>
      <c r="Y221" s="382" t="str">
        <f>CF表!Z3</f>
        <v/>
      </c>
      <c r="Z221" s="382" t="str">
        <f>CF表!AA3</f>
        <v/>
      </c>
      <c r="AA221" s="382" t="str">
        <f>CF表!AB3</f>
        <v/>
      </c>
      <c r="AB221" s="382" t="str">
        <f>CF表!AC3</f>
        <v/>
      </c>
      <c r="AC221" s="382" t="str">
        <f>CF表!AD3</f>
        <v/>
      </c>
      <c r="AD221" s="382" t="str">
        <f>CF表!AE3</f>
        <v/>
      </c>
      <c r="AE221" s="382" t="str">
        <f>CF表!AF3</f>
        <v/>
      </c>
      <c r="AF221" s="382" t="str">
        <f>CF表!AG3</f>
        <v/>
      </c>
      <c r="AG221" s="382" t="str">
        <f>CF表!AH3</f>
        <v/>
      </c>
      <c r="AH221" s="382" t="str">
        <f>CF表!AI3</f>
        <v/>
      </c>
      <c r="AI221" s="382" t="str">
        <f>CF表!AJ3</f>
        <v/>
      </c>
      <c r="AJ221" s="382" t="str">
        <f>CF表!AK3</f>
        <v/>
      </c>
      <c r="AK221" s="382" t="str">
        <f>CF表!AL3</f>
        <v/>
      </c>
      <c r="AL221" s="382" t="str">
        <f>CF表!AM3</f>
        <v/>
      </c>
      <c r="AM221" s="382" t="str">
        <f>CF表!AN3</f>
        <v/>
      </c>
      <c r="AN221" s="382" t="str">
        <f>CF表!AO3</f>
        <v/>
      </c>
      <c r="AO221" s="382" t="str">
        <f>CF表!AP3</f>
        <v/>
      </c>
      <c r="AP221" s="382" t="str">
        <f>CF表!AQ3</f>
        <v/>
      </c>
      <c r="AQ221" s="382" t="str">
        <f>CF表!AR3</f>
        <v/>
      </c>
      <c r="AR221" s="382" t="str">
        <f>CF表!AS3</f>
        <v/>
      </c>
      <c r="AS221" s="382" t="str">
        <f>CF表!AT3</f>
        <v/>
      </c>
      <c r="AT221" s="382" t="str">
        <f>CF表!AU3</f>
        <v/>
      </c>
      <c r="AU221" s="382" t="str">
        <f>CF表!AV3</f>
        <v/>
      </c>
      <c r="AV221" s="382" t="str">
        <f>CF表!AW3</f>
        <v/>
      </c>
      <c r="AW221" s="382" t="str">
        <f>CF表!AX3</f>
        <v/>
      </c>
      <c r="AX221" s="382" t="str">
        <f>CF表!AY3</f>
        <v/>
      </c>
      <c r="AY221" s="382" t="str">
        <f>CF表!AZ3</f>
        <v/>
      </c>
      <c r="AZ221" s="382" t="str">
        <f>CF表!BA3</f>
        <v/>
      </c>
      <c r="BA221" s="382" t="str">
        <f>CF表!BB3</f>
        <v/>
      </c>
      <c r="BB221" s="382" t="str">
        <f>CF表!BC3</f>
        <v/>
      </c>
      <c r="BC221" s="382" t="str">
        <f>CF表!BD3</f>
        <v/>
      </c>
      <c r="BD221" s="382" t="str">
        <f>CF表!BE3</f>
        <v/>
      </c>
      <c r="BE221" s="382" t="str">
        <f>CF表!BF3</f>
        <v/>
      </c>
      <c r="BF221" s="382" t="str">
        <f>CF表!BG3</f>
        <v/>
      </c>
      <c r="BG221" s="382" t="str">
        <f>CF表!BH3</f>
        <v/>
      </c>
      <c r="BH221" s="382" t="str">
        <f>CF表!BI3</f>
        <v/>
      </c>
      <c r="BI221" s="382" t="str">
        <f>CF表!BJ3</f>
        <v/>
      </c>
      <c r="BJ221" s="382" t="str">
        <f>CF表!BK3</f>
        <v/>
      </c>
      <c r="BK221" s="382" t="str">
        <f>CF表!BL3</f>
        <v/>
      </c>
      <c r="BL221" s="382" t="str">
        <f>CF表!BM3</f>
        <v/>
      </c>
      <c r="BM221" s="382" t="str">
        <f>CF表!BN3</f>
        <v/>
      </c>
      <c r="BN221" s="382" t="str">
        <f>CF表!BO3</f>
        <v/>
      </c>
      <c r="BO221" s="382" t="str">
        <f>CF表!BP3</f>
        <v/>
      </c>
      <c r="BP221" s="382" t="str">
        <f>CF表!BQ3</f>
        <v/>
      </c>
      <c r="BQ221" s="382" t="str">
        <f>CF表!BR3</f>
        <v/>
      </c>
      <c r="BR221" s="382" t="str">
        <f>CF表!BS3</f>
        <v/>
      </c>
      <c r="BS221" s="382" t="str">
        <f>CF表!BT3</f>
        <v/>
      </c>
      <c r="BT221" s="382" t="str">
        <f>CF表!BU3</f>
        <v/>
      </c>
      <c r="BU221" s="382" t="str">
        <f>CF表!BV3</f>
        <v/>
      </c>
      <c r="BV221" s="382" t="str">
        <f>CF表!BW3</f>
        <v/>
      </c>
      <c r="BW221" s="382" t="str">
        <f>CF表!BX3</f>
        <v/>
      </c>
    </row>
    <row r="222" spans="1:75" hidden="1" outlineLevel="1">
      <c r="A222" s="1"/>
      <c r="B222" s="1"/>
      <c r="C222" s="381" t="str">
        <f>CF表!D4</f>
        <v/>
      </c>
      <c r="D222" s="381" t="str">
        <f>CF表!E4</f>
        <v/>
      </c>
      <c r="E222" s="381" t="str">
        <f>CF表!F4</f>
        <v/>
      </c>
      <c r="F222" s="381" t="str">
        <f>CF表!G4</f>
        <v/>
      </c>
      <c r="G222" s="381" t="str">
        <f>CF表!H4</f>
        <v/>
      </c>
      <c r="H222" s="381" t="str">
        <f>CF表!I4</f>
        <v/>
      </c>
      <c r="I222" s="381" t="str">
        <f>CF表!J4</f>
        <v/>
      </c>
      <c r="J222" s="381" t="str">
        <f>CF表!K4</f>
        <v/>
      </c>
      <c r="K222" s="381" t="str">
        <f>CF表!L4</f>
        <v/>
      </c>
      <c r="L222" s="381" t="str">
        <f>CF表!M4</f>
        <v/>
      </c>
      <c r="M222" s="381" t="str">
        <f>CF表!N4</f>
        <v/>
      </c>
      <c r="N222" s="381" t="str">
        <f>CF表!O4</f>
        <v/>
      </c>
      <c r="O222" s="381" t="str">
        <f>CF表!P4</f>
        <v/>
      </c>
      <c r="P222" s="381" t="str">
        <f>CF表!Q4</f>
        <v/>
      </c>
      <c r="Q222" s="381" t="str">
        <f>CF表!R4</f>
        <v/>
      </c>
      <c r="R222" s="381" t="str">
        <f>CF表!S4</f>
        <v/>
      </c>
      <c r="S222" s="381" t="str">
        <f>CF表!T4</f>
        <v/>
      </c>
      <c r="T222" s="382" t="str">
        <f>CF表!U4</f>
        <v/>
      </c>
      <c r="U222" s="382" t="str">
        <f>CF表!V4</f>
        <v/>
      </c>
      <c r="V222" s="382" t="str">
        <f>CF表!W4</f>
        <v/>
      </c>
      <c r="W222" s="382" t="str">
        <f>CF表!X4</f>
        <v/>
      </c>
      <c r="X222" s="382" t="str">
        <f>CF表!Y4</f>
        <v/>
      </c>
      <c r="Y222" s="382" t="str">
        <f>CF表!Z4</f>
        <v/>
      </c>
      <c r="Z222" s="382" t="str">
        <f>CF表!AA4</f>
        <v/>
      </c>
      <c r="AA222" s="382" t="str">
        <f>CF表!AB4</f>
        <v/>
      </c>
      <c r="AB222" s="382" t="str">
        <f>CF表!AC4</f>
        <v/>
      </c>
      <c r="AC222" s="382" t="str">
        <f>CF表!AD4</f>
        <v/>
      </c>
      <c r="AD222" s="382" t="str">
        <f>CF表!AE4</f>
        <v/>
      </c>
      <c r="AE222" s="382" t="str">
        <f>CF表!AF4</f>
        <v/>
      </c>
      <c r="AF222" s="382" t="str">
        <f>CF表!AG4</f>
        <v/>
      </c>
      <c r="AG222" s="382" t="str">
        <f>CF表!AH4</f>
        <v/>
      </c>
      <c r="AH222" s="382" t="str">
        <f>CF表!AI4</f>
        <v/>
      </c>
      <c r="AI222" s="382" t="str">
        <f>CF表!AJ4</f>
        <v/>
      </c>
      <c r="AJ222" s="382" t="str">
        <f>CF表!AK4</f>
        <v/>
      </c>
      <c r="AK222" s="382" t="str">
        <f>CF表!AL4</f>
        <v/>
      </c>
      <c r="AL222" s="382" t="str">
        <f>CF表!AM4</f>
        <v/>
      </c>
      <c r="AM222" s="382" t="str">
        <f>CF表!AN4</f>
        <v/>
      </c>
      <c r="AN222" s="382" t="str">
        <f>CF表!AO4</f>
        <v/>
      </c>
      <c r="AO222" s="382" t="str">
        <f>CF表!AP4</f>
        <v/>
      </c>
      <c r="AP222" s="382" t="str">
        <f>CF表!AQ4</f>
        <v/>
      </c>
      <c r="AQ222" s="382" t="str">
        <f>CF表!AR4</f>
        <v/>
      </c>
      <c r="AR222" s="382" t="str">
        <f>CF表!AS4</f>
        <v/>
      </c>
      <c r="AS222" s="382" t="str">
        <f>CF表!AT4</f>
        <v/>
      </c>
      <c r="AT222" s="382" t="str">
        <f>CF表!AU4</f>
        <v/>
      </c>
      <c r="AU222" s="382" t="str">
        <f>CF表!AV4</f>
        <v/>
      </c>
      <c r="AV222" s="382" t="str">
        <f>CF表!AW4</f>
        <v/>
      </c>
      <c r="AW222" s="382" t="str">
        <f>CF表!AX4</f>
        <v/>
      </c>
      <c r="AX222" s="382" t="str">
        <f>CF表!AY4</f>
        <v/>
      </c>
      <c r="AY222" s="382" t="str">
        <f>CF表!AZ4</f>
        <v/>
      </c>
      <c r="AZ222" s="382" t="str">
        <f>CF表!BA4</f>
        <v/>
      </c>
      <c r="BA222" s="382" t="str">
        <f>CF表!BB4</f>
        <v/>
      </c>
      <c r="BB222" s="382" t="str">
        <f>CF表!BC4</f>
        <v/>
      </c>
      <c r="BC222" s="382" t="str">
        <f>CF表!BD4</f>
        <v/>
      </c>
      <c r="BD222" s="382" t="str">
        <f>CF表!BE4</f>
        <v/>
      </c>
      <c r="BE222" s="382" t="str">
        <f>CF表!BF4</f>
        <v/>
      </c>
      <c r="BF222" s="382" t="str">
        <f>CF表!BG4</f>
        <v/>
      </c>
      <c r="BG222" s="382" t="str">
        <f>CF表!BH4</f>
        <v/>
      </c>
      <c r="BH222" s="382" t="str">
        <f>CF表!BI4</f>
        <v/>
      </c>
      <c r="BI222" s="382" t="str">
        <f>CF表!BJ4</f>
        <v/>
      </c>
      <c r="BJ222" s="382" t="str">
        <f>CF表!BK4</f>
        <v/>
      </c>
      <c r="BK222" s="382" t="str">
        <f>CF表!BL4</f>
        <v/>
      </c>
      <c r="BL222" s="382" t="str">
        <f>CF表!BM4</f>
        <v/>
      </c>
      <c r="BM222" s="382" t="str">
        <f>CF表!BN4</f>
        <v/>
      </c>
      <c r="BN222" s="382" t="str">
        <f>CF表!BO4</f>
        <v/>
      </c>
      <c r="BO222" s="382" t="str">
        <f>CF表!BP4</f>
        <v/>
      </c>
      <c r="BP222" s="382" t="str">
        <f>CF表!BQ4</f>
        <v/>
      </c>
      <c r="BQ222" s="382" t="str">
        <f>CF表!BR4</f>
        <v/>
      </c>
      <c r="BR222" s="382" t="str">
        <f>CF表!BS4</f>
        <v/>
      </c>
      <c r="BS222" s="382" t="str">
        <f>CF表!BT4</f>
        <v/>
      </c>
      <c r="BT222" s="382" t="str">
        <f>CF表!BU4</f>
        <v/>
      </c>
      <c r="BU222" s="382" t="str">
        <f>CF表!BV4</f>
        <v/>
      </c>
      <c r="BV222" s="382" t="str">
        <f>CF表!BW4</f>
        <v/>
      </c>
      <c r="BW222" s="382" t="str">
        <f>CF表!BX4</f>
        <v/>
      </c>
    </row>
    <row r="223" spans="1:75" hidden="1" outlineLevel="1">
      <c r="A223" s="1"/>
      <c r="B223" s="386" t="s">
        <v>115</v>
      </c>
      <c r="C223" s="402" t="str">
        <f>IF(HLOOKUP(C220,C220:C221,2,0)&gt;N200,"",IF(ISERROR(VLOOKUP(C220,B193:G197,5,0)),"",VLOOKUP(C220,B193:G197,5,0)))</f>
        <v/>
      </c>
      <c r="D223" s="402" t="str">
        <f>IF(HLOOKUP(D220,D220:D221,2,0)&gt;$N200,"",IF(ISERROR(VLOOKUP(D220,$B193:$G197,5,0)),C223,VLOOKUP(D220,$B193:$G197,5,0)))</f>
        <v/>
      </c>
      <c r="E223" s="402" t="str">
        <f t="shared" ref="E223:BE223" si="38">IF(HLOOKUP(E220,E220:E221,2,0)&gt;$N200,"",IF(ISERROR(VLOOKUP(E220,$B193:$G197,5,0)),D223,VLOOKUP(E220,$B193:$G197,5,0)))</f>
        <v/>
      </c>
      <c r="F223" s="402" t="str">
        <f t="shared" si="38"/>
        <v/>
      </c>
      <c r="G223" s="402" t="str">
        <f t="shared" si="38"/>
        <v/>
      </c>
      <c r="H223" s="402" t="str">
        <f t="shared" si="38"/>
        <v/>
      </c>
      <c r="I223" s="402" t="str">
        <f t="shared" si="38"/>
        <v/>
      </c>
      <c r="J223" s="402" t="str">
        <f t="shared" si="38"/>
        <v/>
      </c>
      <c r="K223" s="402" t="str">
        <f t="shared" si="38"/>
        <v/>
      </c>
      <c r="L223" s="402" t="str">
        <f t="shared" si="38"/>
        <v/>
      </c>
      <c r="M223" s="402" t="str">
        <f t="shared" si="38"/>
        <v/>
      </c>
      <c r="N223" s="402" t="str">
        <f t="shared" si="38"/>
        <v/>
      </c>
      <c r="O223" s="402" t="str">
        <f t="shared" si="38"/>
        <v/>
      </c>
      <c r="P223" s="402" t="str">
        <f t="shared" si="38"/>
        <v/>
      </c>
      <c r="Q223" s="402" t="str">
        <f t="shared" si="38"/>
        <v/>
      </c>
      <c r="R223" s="402" t="str">
        <f t="shared" si="38"/>
        <v/>
      </c>
      <c r="S223" s="402" t="str">
        <f t="shared" si="38"/>
        <v/>
      </c>
      <c r="T223" s="402" t="str">
        <f t="shared" si="38"/>
        <v/>
      </c>
      <c r="U223" s="402" t="str">
        <f t="shared" si="38"/>
        <v/>
      </c>
      <c r="V223" s="402" t="str">
        <f t="shared" si="38"/>
        <v/>
      </c>
      <c r="W223" s="402" t="str">
        <f t="shared" si="38"/>
        <v/>
      </c>
      <c r="X223" s="402" t="str">
        <f t="shared" si="38"/>
        <v/>
      </c>
      <c r="Y223" s="402" t="str">
        <f t="shared" si="38"/>
        <v/>
      </c>
      <c r="Z223" s="402" t="str">
        <f t="shared" si="38"/>
        <v/>
      </c>
      <c r="AA223" s="402" t="str">
        <f t="shared" si="38"/>
        <v/>
      </c>
      <c r="AB223" s="402" t="str">
        <f t="shared" si="38"/>
        <v/>
      </c>
      <c r="AC223" s="402" t="str">
        <f t="shared" si="38"/>
        <v/>
      </c>
      <c r="AD223" s="402" t="str">
        <f t="shared" si="38"/>
        <v/>
      </c>
      <c r="AE223" s="402" t="str">
        <f t="shared" si="38"/>
        <v/>
      </c>
      <c r="AF223" s="402" t="str">
        <f t="shared" si="38"/>
        <v/>
      </c>
      <c r="AG223" s="402" t="str">
        <f t="shared" si="38"/>
        <v/>
      </c>
      <c r="AH223" s="402" t="str">
        <f t="shared" si="38"/>
        <v/>
      </c>
      <c r="AI223" s="402" t="str">
        <f t="shared" si="38"/>
        <v/>
      </c>
      <c r="AJ223" s="402" t="str">
        <f t="shared" si="38"/>
        <v/>
      </c>
      <c r="AK223" s="402" t="str">
        <f t="shared" si="38"/>
        <v/>
      </c>
      <c r="AL223" s="402" t="str">
        <f t="shared" si="38"/>
        <v/>
      </c>
      <c r="AM223" s="402" t="str">
        <f t="shared" si="38"/>
        <v/>
      </c>
      <c r="AN223" s="402" t="str">
        <f t="shared" si="38"/>
        <v/>
      </c>
      <c r="AO223" s="402" t="str">
        <f t="shared" si="38"/>
        <v/>
      </c>
      <c r="AP223" s="402" t="str">
        <f t="shared" si="38"/>
        <v/>
      </c>
      <c r="AQ223" s="402" t="str">
        <f t="shared" si="38"/>
        <v/>
      </c>
      <c r="AR223" s="402" t="str">
        <f t="shared" si="38"/>
        <v/>
      </c>
      <c r="AS223" s="402" t="str">
        <f t="shared" si="38"/>
        <v/>
      </c>
      <c r="AT223" s="402" t="str">
        <f t="shared" si="38"/>
        <v/>
      </c>
      <c r="AU223" s="402" t="str">
        <f t="shared" si="38"/>
        <v/>
      </c>
      <c r="AV223" s="402" t="str">
        <f t="shared" si="38"/>
        <v/>
      </c>
      <c r="AW223" s="402" t="str">
        <f t="shared" si="38"/>
        <v/>
      </c>
      <c r="AX223" s="402" t="str">
        <f t="shared" si="38"/>
        <v/>
      </c>
      <c r="AY223" s="402" t="str">
        <f t="shared" si="38"/>
        <v/>
      </c>
      <c r="AZ223" s="402" t="str">
        <f t="shared" si="38"/>
        <v/>
      </c>
      <c r="BA223" s="402" t="str">
        <f t="shared" si="38"/>
        <v/>
      </c>
      <c r="BB223" s="402" t="str">
        <f t="shared" si="38"/>
        <v/>
      </c>
      <c r="BC223" s="402" t="str">
        <f t="shared" si="38"/>
        <v/>
      </c>
      <c r="BD223" s="402" t="str">
        <f t="shared" si="38"/>
        <v/>
      </c>
      <c r="BE223" s="402" t="str">
        <f t="shared" si="38"/>
        <v/>
      </c>
      <c r="BF223" s="402" t="str">
        <f t="shared" ref="BF223:BW223" si="39">IF(HLOOKUP(BF220,BF220:BF221,2,0)&gt;$N200,"",IF(ISERROR(VLOOKUP(BF220,$B193:$G197,5,0)),BE223,VLOOKUP(BF220,$B193:$G197,5,0)))</f>
        <v/>
      </c>
      <c r="BG223" s="402" t="str">
        <f t="shared" si="39"/>
        <v/>
      </c>
      <c r="BH223" s="402" t="str">
        <f t="shared" si="39"/>
        <v/>
      </c>
      <c r="BI223" s="402" t="str">
        <f t="shared" si="39"/>
        <v/>
      </c>
      <c r="BJ223" s="402" t="str">
        <f t="shared" si="39"/>
        <v/>
      </c>
      <c r="BK223" s="402" t="str">
        <f t="shared" si="39"/>
        <v/>
      </c>
      <c r="BL223" s="402" t="str">
        <f t="shared" si="39"/>
        <v/>
      </c>
      <c r="BM223" s="402" t="str">
        <f t="shared" si="39"/>
        <v/>
      </c>
      <c r="BN223" s="402" t="str">
        <f t="shared" si="39"/>
        <v/>
      </c>
      <c r="BO223" s="402" t="str">
        <f t="shared" si="39"/>
        <v/>
      </c>
      <c r="BP223" s="402" t="str">
        <f t="shared" si="39"/>
        <v/>
      </c>
      <c r="BQ223" s="402" t="str">
        <f t="shared" si="39"/>
        <v/>
      </c>
      <c r="BR223" s="402" t="str">
        <f t="shared" si="39"/>
        <v/>
      </c>
      <c r="BS223" s="402" t="str">
        <f t="shared" si="39"/>
        <v/>
      </c>
      <c r="BT223" s="402" t="str">
        <f t="shared" si="39"/>
        <v/>
      </c>
      <c r="BU223" s="402" t="str">
        <f t="shared" si="39"/>
        <v/>
      </c>
      <c r="BV223" s="402" t="str">
        <f t="shared" si="39"/>
        <v/>
      </c>
      <c r="BW223" s="402" t="str">
        <f t="shared" si="39"/>
        <v/>
      </c>
    </row>
    <row r="224" spans="1:75" hidden="1" outlineLevel="1">
      <c r="A224" s="1"/>
      <c r="B224" s="386" t="s">
        <v>116</v>
      </c>
      <c r="C224" s="402" t="str">
        <f>IF(ISERROR(VLOOKUP(C221,$B202:$F217,4,0)),"",VLOOKUP(C221,$B202:$F217,4,0))</f>
        <v/>
      </c>
      <c r="D224" s="402" t="str">
        <f t="shared" ref="D224:BE224" si="40">IF(ISERROR(VLOOKUP(D221,$B202:$F217,4,0)),"",VLOOKUP(D221,$B202:$F217,4,0))</f>
        <v/>
      </c>
      <c r="E224" s="402" t="str">
        <f t="shared" si="40"/>
        <v/>
      </c>
      <c r="F224" s="402" t="str">
        <f t="shared" si="40"/>
        <v/>
      </c>
      <c r="G224" s="402" t="str">
        <f t="shared" si="40"/>
        <v/>
      </c>
      <c r="H224" s="402" t="str">
        <f t="shared" si="40"/>
        <v/>
      </c>
      <c r="I224" s="402" t="str">
        <f t="shared" si="40"/>
        <v/>
      </c>
      <c r="J224" s="402" t="str">
        <f t="shared" si="40"/>
        <v/>
      </c>
      <c r="K224" s="402" t="str">
        <f t="shared" si="40"/>
        <v/>
      </c>
      <c r="L224" s="402" t="str">
        <f t="shared" si="40"/>
        <v/>
      </c>
      <c r="M224" s="402" t="str">
        <f t="shared" si="40"/>
        <v/>
      </c>
      <c r="N224" s="402" t="str">
        <f t="shared" si="40"/>
        <v/>
      </c>
      <c r="O224" s="402" t="str">
        <f t="shared" si="40"/>
        <v/>
      </c>
      <c r="P224" s="402" t="str">
        <f t="shared" si="40"/>
        <v/>
      </c>
      <c r="Q224" s="402" t="str">
        <f t="shared" si="40"/>
        <v/>
      </c>
      <c r="R224" s="402" t="str">
        <f t="shared" si="40"/>
        <v/>
      </c>
      <c r="S224" s="402" t="str">
        <f t="shared" si="40"/>
        <v/>
      </c>
      <c r="T224" s="402" t="str">
        <f t="shared" si="40"/>
        <v/>
      </c>
      <c r="U224" s="402" t="str">
        <f t="shared" si="40"/>
        <v/>
      </c>
      <c r="V224" s="402" t="str">
        <f t="shared" si="40"/>
        <v/>
      </c>
      <c r="W224" s="402" t="str">
        <f t="shared" si="40"/>
        <v/>
      </c>
      <c r="X224" s="402" t="str">
        <f t="shared" si="40"/>
        <v/>
      </c>
      <c r="Y224" s="402" t="str">
        <f t="shared" si="40"/>
        <v/>
      </c>
      <c r="Z224" s="402" t="str">
        <f t="shared" si="40"/>
        <v/>
      </c>
      <c r="AA224" s="402" t="str">
        <f t="shared" si="40"/>
        <v/>
      </c>
      <c r="AB224" s="402" t="str">
        <f t="shared" si="40"/>
        <v/>
      </c>
      <c r="AC224" s="402" t="str">
        <f t="shared" si="40"/>
        <v/>
      </c>
      <c r="AD224" s="402" t="str">
        <f t="shared" si="40"/>
        <v/>
      </c>
      <c r="AE224" s="402" t="str">
        <f t="shared" si="40"/>
        <v/>
      </c>
      <c r="AF224" s="402" t="str">
        <f t="shared" si="40"/>
        <v/>
      </c>
      <c r="AG224" s="402" t="str">
        <f t="shared" si="40"/>
        <v/>
      </c>
      <c r="AH224" s="402" t="str">
        <f t="shared" si="40"/>
        <v/>
      </c>
      <c r="AI224" s="402" t="str">
        <f t="shared" si="40"/>
        <v/>
      </c>
      <c r="AJ224" s="402" t="str">
        <f t="shared" si="40"/>
        <v/>
      </c>
      <c r="AK224" s="402" t="str">
        <f t="shared" si="40"/>
        <v/>
      </c>
      <c r="AL224" s="402" t="str">
        <f t="shared" si="40"/>
        <v/>
      </c>
      <c r="AM224" s="402" t="str">
        <f t="shared" si="40"/>
        <v/>
      </c>
      <c r="AN224" s="402" t="str">
        <f t="shared" si="40"/>
        <v/>
      </c>
      <c r="AO224" s="402" t="str">
        <f t="shared" si="40"/>
        <v/>
      </c>
      <c r="AP224" s="402" t="str">
        <f t="shared" si="40"/>
        <v/>
      </c>
      <c r="AQ224" s="402" t="str">
        <f t="shared" si="40"/>
        <v/>
      </c>
      <c r="AR224" s="402" t="str">
        <f t="shared" si="40"/>
        <v/>
      </c>
      <c r="AS224" s="402" t="str">
        <f t="shared" si="40"/>
        <v/>
      </c>
      <c r="AT224" s="402" t="str">
        <f t="shared" si="40"/>
        <v/>
      </c>
      <c r="AU224" s="402" t="str">
        <f t="shared" si="40"/>
        <v/>
      </c>
      <c r="AV224" s="402" t="str">
        <f t="shared" si="40"/>
        <v/>
      </c>
      <c r="AW224" s="402" t="str">
        <f t="shared" si="40"/>
        <v/>
      </c>
      <c r="AX224" s="402" t="str">
        <f t="shared" si="40"/>
        <v/>
      </c>
      <c r="AY224" s="402" t="str">
        <f t="shared" si="40"/>
        <v/>
      </c>
      <c r="AZ224" s="402" t="str">
        <f t="shared" si="40"/>
        <v/>
      </c>
      <c r="BA224" s="402" t="str">
        <f t="shared" si="40"/>
        <v/>
      </c>
      <c r="BB224" s="402" t="str">
        <f t="shared" si="40"/>
        <v/>
      </c>
      <c r="BC224" s="402" t="str">
        <f t="shared" si="40"/>
        <v/>
      </c>
      <c r="BD224" s="402" t="str">
        <f t="shared" si="40"/>
        <v/>
      </c>
      <c r="BE224" s="402" t="str">
        <f t="shared" si="40"/>
        <v/>
      </c>
      <c r="BF224" s="402" t="str">
        <f t="shared" ref="BF224:BW224" si="41">IF(ISERROR(VLOOKUP(BF221,$B202:$F217,4,0)),"",VLOOKUP(BF221,$B202:$F217,4,0))</f>
        <v/>
      </c>
      <c r="BG224" s="402" t="str">
        <f t="shared" si="41"/>
        <v/>
      </c>
      <c r="BH224" s="402" t="str">
        <f t="shared" si="41"/>
        <v/>
      </c>
      <c r="BI224" s="402" t="str">
        <f t="shared" si="41"/>
        <v/>
      </c>
      <c r="BJ224" s="402" t="str">
        <f t="shared" si="41"/>
        <v/>
      </c>
      <c r="BK224" s="402" t="str">
        <f t="shared" si="41"/>
        <v/>
      </c>
      <c r="BL224" s="402" t="str">
        <f t="shared" si="41"/>
        <v/>
      </c>
      <c r="BM224" s="402" t="str">
        <f t="shared" si="41"/>
        <v/>
      </c>
      <c r="BN224" s="402" t="str">
        <f t="shared" si="41"/>
        <v/>
      </c>
      <c r="BO224" s="402" t="str">
        <f t="shared" si="41"/>
        <v/>
      </c>
      <c r="BP224" s="402" t="str">
        <f t="shared" si="41"/>
        <v/>
      </c>
      <c r="BQ224" s="402" t="str">
        <f t="shared" si="41"/>
        <v/>
      </c>
      <c r="BR224" s="402" t="str">
        <f t="shared" si="41"/>
        <v/>
      </c>
      <c r="BS224" s="402" t="str">
        <f t="shared" si="41"/>
        <v/>
      </c>
      <c r="BT224" s="402" t="str">
        <f t="shared" si="41"/>
        <v/>
      </c>
      <c r="BU224" s="402" t="str">
        <f t="shared" si="41"/>
        <v/>
      </c>
      <c r="BV224" s="402" t="str">
        <f t="shared" si="41"/>
        <v/>
      </c>
      <c r="BW224" s="402" t="str">
        <f t="shared" si="41"/>
        <v/>
      </c>
    </row>
    <row r="225" spans="1:75" ht="14.25" hidden="1" outlineLevel="1" thickBot="1">
      <c r="A225" s="1"/>
      <c r="B225" s="1"/>
      <c r="C225" s="127">
        <f t="shared" ref="C225:AH225" si="42">SUM(C223:C224)</f>
        <v>0</v>
      </c>
      <c r="D225" s="127">
        <f t="shared" si="42"/>
        <v>0</v>
      </c>
      <c r="E225" s="127">
        <f t="shared" si="42"/>
        <v>0</v>
      </c>
      <c r="F225" s="127">
        <f t="shared" si="42"/>
        <v>0</v>
      </c>
      <c r="G225" s="127">
        <f t="shared" si="42"/>
        <v>0</v>
      </c>
      <c r="H225" s="127">
        <f t="shared" si="42"/>
        <v>0</v>
      </c>
      <c r="I225" s="127">
        <f t="shared" si="42"/>
        <v>0</v>
      </c>
      <c r="J225" s="127">
        <f t="shared" si="42"/>
        <v>0</v>
      </c>
      <c r="K225" s="127">
        <f t="shared" si="42"/>
        <v>0</v>
      </c>
      <c r="L225" s="127">
        <f t="shared" si="42"/>
        <v>0</v>
      </c>
      <c r="M225" s="127">
        <f t="shared" si="42"/>
        <v>0</v>
      </c>
      <c r="N225" s="127">
        <f t="shared" si="42"/>
        <v>0</v>
      </c>
      <c r="O225" s="127">
        <f t="shared" si="42"/>
        <v>0</v>
      </c>
      <c r="P225" s="127">
        <f t="shared" si="42"/>
        <v>0</v>
      </c>
      <c r="Q225" s="127">
        <f t="shared" si="42"/>
        <v>0</v>
      </c>
      <c r="R225" s="127">
        <f t="shared" si="42"/>
        <v>0</v>
      </c>
      <c r="S225" s="127">
        <f t="shared" si="42"/>
        <v>0</v>
      </c>
      <c r="T225" s="385">
        <f t="shared" si="42"/>
        <v>0</v>
      </c>
      <c r="U225" s="385">
        <f t="shared" si="42"/>
        <v>0</v>
      </c>
      <c r="V225" s="385">
        <f t="shared" si="42"/>
        <v>0</v>
      </c>
      <c r="W225" s="385">
        <f t="shared" si="42"/>
        <v>0</v>
      </c>
      <c r="X225" s="385">
        <f t="shared" si="42"/>
        <v>0</v>
      </c>
      <c r="Y225" s="385">
        <f t="shared" si="42"/>
        <v>0</v>
      </c>
      <c r="Z225" s="385">
        <f t="shared" si="42"/>
        <v>0</v>
      </c>
      <c r="AA225" s="385">
        <f t="shared" si="42"/>
        <v>0</v>
      </c>
      <c r="AB225" s="385">
        <f t="shared" si="42"/>
        <v>0</v>
      </c>
      <c r="AC225" s="385">
        <f t="shared" si="42"/>
        <v>0</v>
      </c>
      <c r="AD225" s="385">
        <f t="shared" si="42"/>
        <v>0</v>
      </c>
      <c r="AE225" s="385">
        <f t="shared" si="42"/>
        <v>0</v>
      </c>
      <c r="AF225" s="385">
        <f t="shared" si="42"/>
        <v>0</v>
      </c>
      <c r="AG225" s="385">
        <f t="shared" si="42"/>
        <v>0</v>
      </c>
      <c r="AH225" s="385">
        <f t="shared" si="42"/>
        <v>0</v>
      </c>
      <c r="AI225" s="385">
        <f t="shared" ref="AI225:BE225" si="43">SUM(AI223:AI224)</f>
        <v>0</v>
      </c>
      <c r="AJ225" s="385">
        <f t="shared" si="43"/>
        <v>0</v>
      </c>
      <c r="AK225" s="385">
        <f t="shared" si="43"/>
        <v>0</v>
      </c>
      <c r="AL225" s="385">
        <f t="shared" si="43"/>
        <v>0</v>
      </c>
      <c r="AM225" s="385">
        <f t="shared" si="43"/>
        <v>0</v>
      </c>
      <c r="AN225" s="385">
        <f t="shared" si="43"/>
        <v>0</v>
      </c>
      <c r="AO225" s="385">
        <f t="shared" si="43"/>
        <v>0</v>
      </c>
      <c r="AP225" s="385">
        <f t="shared" si="43"/>
        <v>0</v>
      </c>
      <c r="AQ225" s="385">
        <f t="shared" si="43"/>
        <v>0</v>
      </c>
      <c r="AR225" s="385">
        <f t="shared" si="43"/>
        <v>0</v>
      </c>
      <c r="AS225" s="385">
        <f t="shared" si="43"/>
        <v>0</v>
      </c>
      <c r="AT225" s="385">
        <f t="shared" si="43"/>
        <v>0</v>
      </c>
      <c r="AU225" s="385">
        <f t="shared" si="43"/>
        <v>0</v>
      </c>
      <c r="AV225" s="385">
        <f t="shared" si="43"/>
        <v>0</v>
      </c>
      <c r="AW225" s="385">
        <f t="shared" si="43"/>
        <v>0</v>
      </c>
      <c r="AX225" s="385">
        <f t="shared" si="43"/>
        <v>0</v>
      </c>
      <c r="AY225" s="385">
        <f t="shared" si="43"/>
        <v>0</v>
      </c>
      <c r="AZ225" s="385">
        <f t="shared" si="43"/>
        <v>0</v>
      </c>
      <c r="BA225" s="385">
        <f t="shared" si="43"/>
        <v>0</v>
      </c>
      <c r="BB225" s="385">
        <f t="shared" si="43"/>
        <v>0</v>
      </c>
      <c r="BC225" s="385">
        <f t="shared" si="43"/>
        <v>0</v>
      </c>
      <c r="BD225" s="385">
        <f t="shared" si="43"/>
        <v>0</v>
      </c>
      <c r="BE225" s="385">
        <f t="shared" si="43"/>
        <v>0</v>
      </c>
      <c r="BF225" s="385">
        <f t="shared" ref="BF225:BW225" si="44">SUM(BF223:BF224)</f>
        <v>0</v>
      </c>
      <c r="BG225" s="385">
        <f t="shared" si="44"/>
        <v>0</v>
      </c>
      <c r="BH225" s="385">
        <f t="shared" si="44"/>
        <v>0</v>
      </c>
      <c r="BI225" s="385">
        <f t="shared" si="44"/>
        <v>0</v>
      </c>
      <c r="BJ225" s="385">
        <f t="shared" si="44"/>
        <v>0</v>
      </c>
      <c r="BK225" s="385">
        <f t="shared" si="44"/>
        <v>0</v>
      </c>
      <c r="BL225" s="385">
        <f t="shared" si="44"/>
        <v>0</v>
      </c>
      <c r="BM225" s="385">
        <f t="shared" si="44"/>
        <v>0</v>
      </c>
      <c r="BN225" s="385">
        <f t="shared" si="44"/>
        <v>0</v>
      </c>
      <c r="BO225" s="385">
        <f t="shared" si="44"/>
        <v>0</v>
      </c>
      <c r="BP225" s="385">
        <f t="shared" si="44"/>
        <v>0</v>
      </c>
      <c r="BQ225" s="385">
        <f t="shared" si="44"/>
        <v>0</v>
      </c>
      <c r="BR225" s="385">
        <f t="shared" si="44"/>
        <v>0</v>
      </c>
      <c r="BS225" s="385">
        <f t="shared" si="44"/>
        <v>0</v>
      </c>
      <c r="BT225" s="385">
        <f t="shared" si="44"/>
        <v>0</v>
      </c>
      <c r="BU225" s="385">
        <f t="shared" si="44"/>
        <v>0</v>
      </c>
      <c r="BV225" s="385">
        <f t="shared" si="44"/>
        <v>0</v>
      </c>
      <c r="BW225" s="385">
        <f t="shared" si="44"/>
        <v>0</v>
      </c>
    </row>
    <row r="226" spans="1:75" ht="13.5" customHeight="1" collapsed="1">
      <c r="A226" s="400" t="s">
        <v>447</v>
      </c>
      <c r="B226" s="1"/>
      <c r="C226" s="1"/>
      <c r="D226" s="1"/>
      <c r="E226" s="1"/>
      <c r="F226" s="1"/>
      <c r="G226" s="1"/>
      <c r="H226" s="1"/>
      <c r="I226" s="1"/>
      <c r="J226" s="1"/>
      <c r="K226" s="1"/>
      <c r="L226" s="1"/>
      <c r="M226" s="1"/>
      <c r="N226" s="1"/>
      <c r="O226" s="1"/>
      <c r="P226" s="1"/>
      <c r="Q226" s="1"/>
      <c r="R226" s="1"/>
      <c r="S226" s="1"/>
      <c r="U226" s="554" t="s">
        <v>430</v>
      </c>
      <c r="V226" s="555"/>
      <c r="W226" s="555"/>
      <c r="X226" s="555"/>
      <c r="Y226" s="556"/>
    </row>
    <row r="227" spans="1:75">
      <c r="A227" s="1"/>
      <c r="B227" s="1" t="s">
        <v>49</v>
      </c>
      <c r="C227" s="1"/>
      <c r="D227" s="1"/>
      <c r="E227" s="1"/>
      <c r="F227" s="1"/>
      <c r="G227" s="1"/>
      <c r="H227" s="1"/>
      <c r="I227" s="1"/>
      <c r="J227" s="1"/>
      <c r="K227" s="1"/>
      <c r="L227" s="1"/>
      <c r="M227" s="1"/>
      <c r="N227" s="1"/>
      <c r="O227" s="1"/>
      <c r="P227" s="1"/>
      <c r="Q227" s="1"/>
      <c r="R227" s="1"/>
      <c r="S227" s="1"/>
      <c r="U227" s="557"/>
      <c r="V227" s="558"/>
      <c r="W227" s="558"/>
      <c r="X227" s="558"/>
      <c r="Y227" s="559"/>
    </row>
    <row r="228" spans="1:75">
      <c r="A228" s="1"/>
      <c r="B228" s="1" t="s">
        <v>122</v>
      </c>
      <c r="C228" s="1"/>
      <c r="D228" s="1"/>
      <c r="E228" s="1"/>
      <c r="F228" s="1"/>
      <c r="G228" s="1"/>
      <c r="H228" s="1"/>
      <c r="I228" s="1"/>
      <c r="J228" s="442" t="s">
        <v>25</v>
      </c>
      <c r="K228" s="442"/>
      <c r="L228" s="442"/>
      <c r="M228" s="442"/>
      <c r="N228" s="1"/>
      <c r="O228" s="1"/>
      <c r="P228" s="1"/>
      <c r="Q228" s="1"/>
      <c r="R228" s="1"/>
      <c r="S228" s="1"/>
      <c r="U228" s="557"/>
      <c r="V228" s="558"/>
      <c r="W228" s="558"/>
      <c r="X228" s="558"/>
      <c r="Y228" s="559"/>
    </row>
    <row r="229" spans="1:75" ht="14.25" thickBot="1">
      <c r="A229" s="1"/>
      <c r="B229" s="431"/>
      <c r="C229" s="431"/>
      <c r="D229" s="443" t="s">
        <v>22</v>
      </c>
      <c r="E229" s="443"/>
      <c r="F229" s="431"/>
      <c r="G229" s="431"/>
      <c r="H229" s="443" t="s">
        <v>24</v>
      </c>
      <c r="I229" s="443"/>
      <c r="J229" s="458"/>
      <c r="K229" s="458"/>
      <c r="L229" s="458"/>
      <c r="M229" s="458"/>
      <c r="N229" s="1"/>
      <c r="O229" s="1"/>
      <c r="P229" s="1"/>
      <c r="Q229" s="1"/>
      <c r="R229" s="1"/>
      <c r="S229" s="1"/>
      <c r="U229" s="560"/>
      <c r="V229" s="561"/>
      <c r="W229" s="561"/>
      <c r="X229" s="561"/>
      <c r="Y229" s="562"/>
    </row>
    <row r="230" spans="1:75" ht="14.25" thickBot="1">
      <c r="A230" s="1"/>
      <c r="B230" s="432"/>
      <c r="C230" s="432"/>
      <c r="D230" s="427" t="s">
        <v>22</v>
      </c>
      <c r="E230" s="427"/>
      <c r="F230" s="432"/>
      <c r="G230" s="432"/>
      <c r="H230" s="427" t="s">
        <v>24</v>
      </c>
      <c r="I230" s="427"/>
      <c r="J230" s="456"/>
      <c r="K230" s="456"/>
      <c r="L230" s="456"/>
      <c r="M230" s="456"/>
      <c r="N230" s="1"/>
      <c r="O230" s="1"/>
      <c r="P230" s="1"/>
      <c r="Q230" s="1"/>
      <c r="R230" s="1"/>
      <c r="S230" s="1"/>
      <c r="U230" s="388"/>
      <c r="V230" s="388"/>
      <c r="W230" s="388"/>
      <c r="X230" s="388"/>
      <c r="Y230" s="388"/>
    </row>
    <row r="231" spans="1:75" ht="14.25" thickBot="1">
      <c r="A231" s="1"/>
      <c r="B231" s="432"/>
      <c r="C231" s="432"/>
      <c r="D231" s="427" t="s">
        <v>22</v>
      </c>
      <c r="E231" s="427"/>
      <c r="F231" s="432"/>
      <c r="G231" s="432"/>
      <c r="H231" s="427" t="s">
        <v>24</v>
      </c>
      <c r="I231" s="427"/>
      <c r="J231" s="456"/>
      <c r="K231" s="456"/>
      <c r="L231" s="456"/>
      <c r="M231" s="456"/>
      <c r="N231" s="1"/>
      <c r="O231" s="1"/>
      <c r="P231" s="1"/>
      <c r="Q231" s="1"/>
      <c r="R231" s="1"/>
      <c r="S231" s="1"/>
      <c r="U231" s="389"/>
      <c r="V231" s="389"/>
      <c r="W231" s="389"/>
      <c r="X231" s="389"/>
      <c r="Y231" s="389"/>
    </row>
    <row r="232" spans="1:75" ht="14.25" thickBot="1">
      <c r="A232" s="1"/>
      <c r="B232" s="432"/>
      <c r="C232" s="432"/>
      <c r="D232" s="427" t="s">
        <v>22</v>
      </c>
      <c r="E232" s="427"/>
      <c r="F232" s="432"/>
      <c r="G232" s="432"/>
      <c r="H232" s="427" t="s">
        <v>24</v>
      </c>
      <c r="I232" s="427"/>
      <c r="J232" s="456"/>
      <c r="K232" s="456"/>
      <c r="L232" s="456"/>
      <c r="M232" s="456"/>
      <c r="N232" s="1"/>
      <c r="O232" s="1"/>
      <c r="P232" s="1"/>
      <c r="Q232" s="1"/>
      <c r="R232" s="1"/>
      <c r="S232" s="1"/>
      <c r="U232" s="16"/>
    </row>
    <row r="233" spans="1:75" ht="14.25" thickBot="1">
      <c r="A233" s="1"/>
      <c r="B233" s="432"/>
      <c r="C233" s="432"/>
      <c r="D233" s="427" t="s">
        <v>22</v>
      </c>
      <c r="E233" s="427"/>
      <c r="F233" s="432"/>
      <c r="G233" s="432"/>
      <c r="H233" s="427" t="s">
        <v>24</v>
      </c>
      <c r="I233" s="427"/>
      <c r="J233" s="456"/>
      <c r="K233" s="456"/>
      <c r="L233" s="456"/>
      <c r="M233" s="456"/>
      <c r="N233" s="1"/>
      <c r="O233" s="1"/>
      <c r="P233" s="1"/>
      <c r="Q233" s="1"/>
      <c r="R233" s="1"/>
      <c r="S233" s="1"/>
      <c r="U233" s="16"/>
    </row>
    <row r="234" spans="1:75">
      <c r="A234" s="1"/>
      <c r="B234" s="1"/>
      <c r="C234" s="1"/>
      <c r="D234" s="1"/>
      <c r="E234" s="1"/>
      <c r="F234" s="1"/>
      <c r="G234" s="1"/>
      <c r="H234" s="1"/>
      <c r="I234" s="1"/>
      <c r="J234" s="1"/>
      <c r="K234" s="1"/>
      <c r="L234" s="1"/>
      <c r="M234" s="1"/>
      <c r="N234" s="1"/>
      <c r="O234" s="1"/>
      <c r="P234" s="1"/>
      <c r="Q234" s="1"/>
      <c r="R234" s="1"/>
      <c r="S234" s="1"/>
      <c r="U234" s="16"/>
    </row>
    <row r="235" spans="1:75">
      <c r="A235" s="1"/>
      <c r="B235" s="1" t="s">
        <v>123</v>
      </c>
      <c r="C235" s="1"/>
      <c r="D235" s="1"/>
      <c r="E235" s="1"/>
      <c r="F235" s="1"/>
      <c r="G235" s="1"/>
      <c r="H235" s="1"/>
      <c r="I235" s="1"/>
      <c r="J235" s="442" t="s">
        <v>25</v>
      </c>
      <c r="K235" s="442"/>
      <c r="L235" s="442"/>
      <c r="M235" s="442"/>
      <c r="N235" s="1"/>
      <c r="O235" s="1"/>
      <c r="P235" s="1"/>
      <c r="Q235" s="1"/>
      <c r="R235" s="1"/>
      <c r="S235" s="1"/>
    </row>
    <row r="236" spans="1:75" ht="14.25" thickBot="1">
      <c r="A236" s="1"/>
      <c r="B236" s="431"/>
      <c r="C236" s="431"/>
      <c r="D236" s="443" t="s">
        <v>119</v>
      </c>
      <c r="E236" s="443"/>
      <c r="F236" s="431"/>
      <c r="G236" s="431"/>
      <c r="H236" s="443" t="s">
        <v>24</v>
      </c>
      <c r="I236" s="443"/>
      <c r="J236" s="458"/>
      <c r="K236" s="458"/>
      <c r="L236" s="458"/>
      <c r="M236" s="458"/>
      <c r="N236" s="1"/>
      <c r="O236" s="1"/>
      <c r="P236" s="1"/>
      <c r="Q236" s="1"/>
      <c r="R236" s="1"/>
      <c r="S236" s="1"/>
    </row>
    <row r="237" spans="1:75" ht="14.25" thickBot="1">
      <c r="A237" s="1"/>
      <c r="B237" s="432"/>
      <c r="C237" s="432"/>
      <c r="D237" s="427" t="s">
        <v>119</v>
      </c>
      <c r="E237" s="427"/>
      <c r="F237" s="432"/>
      <c r="G237" s="432"/>
      <c r="H237" s="427" t="s">
        <v>24</v>
      </c>
      <c r="I237" s="427"/>
      <c r="J237" s="456"/>
      <c r="K237" s="456"/>
      <c r="L237" s="456"/>
      <c r="M237" s="456"/>
      <c r="N237" s="1"/>
      <c r="O237" s="1"/>
      <c r="P237" s="1"/>
      <c r="Q237" s="1"/>
      <c r="R237" s="1"/>
      <c r="S237" s="1"/>
    </row>
    <row r="238" spans="1:75" ht="14.25" thickBot="1">
      <c r="A238" s="1"/>
      <c r="B238" s="432"/>
      <c r="C238" s="432"/>
      <c r="D238" s="427" t="s">
        <v>119</v>
      </c>
      <c r="E238" s="427"/>
      <c r="F238" s="432"/>
      <c r="G238" s="432"/>
      <c r="H238" s="427" t="s">
        <v>24</v>
      </c>
      <c r="I238" s="427"/>
      <c r="J238" s="456"/>
      <c r="K238" s="456"/>
      <c r="L238" s="456"/>
      <c r="M238" s="456"/>
      <c r="N238" s="1"/>
      <c r="O238" s="1"/>
      <c r="P238" s="1"/>
      <c r="Q238" s="1"/>
      <c r="R238" s="1"/>
      <c r="S238" s="1"/>
    </row>
    <row r="239" spans="1:75" ht="14.25" thickBot="1">
      <c r="A239" s="1"/>
      <c r="B239" s="432"/>
      <c r="C239" s="432"/>
      <c r="D239" s="427" t="s">
        <v>119</v>
      </c>
      <c r="E239" s="427"/>
      <c r="F239" s="432"/>
      <c r="G239" s="432"/>
      <c r="H239" s="427" t="s">
        <v>24</v>
      </c>
      <c r="I239" s="427"/>
      <c r="J239" s="456"/>
      <c r="K239" s="456"/>
      <c r="L239" s="456"/>
      <c r="M239" s="456"/>
      <c r="N239" s="1"/>
      <c r="O239" s="1"/>
      <c r="P239" s="1"/>
      <c r="Q239" s="1"/>
      <c r="R239" s="1"/>
      <c r="S239" s="1"/>
    </row>
    <row r="240" spans="1:75" ht="14.25" thickBot="1">
      <c r="A240" s="1"/>
      <c r="B240" s="432"/>
      <c r="C240" s="432"/>
      <c r="D240" s="427" t="s">
        <v>119</v>
      </c>
      <c r="E240" s="427"/>
      <c r="F240" s="432"/>
      <c r="G240" s="432"/>
      <c r="H240" s="427" t="s">
        <v>24</v>
      </c>
      <c r="I240" s="427"/>
      <c r="J240" s="456"/>
      <c r="K240" s="456"/>
      <c r="L240" s="456"/>
      <c r="M240" s="456"/>
      <c r="N240" s="1"/>
      <c r="O240" s="1"/>
      <c r="P240" s="1"/>
      <c r="Q240" s="1"/>
      <c r="R240" s="1"/>
      <c r="S240" s="1"/>
    </row>
    <row r="241" spans="1:75">
      <c r="A241" s="1"/>
      <c r="B241" s="1"/>
      <c r="C241" s="1"/>
      <c r="D241" s="1"/>
      <c r="E241" s="1"/>
      <c r="F241" s="1"/>
      <c r="G241" s="1"/>
      <c r="H241" s="1"/>
      <c r="I241" s="1"/>
      <c r="J241" s="1"/>
      <c r="K241" s="1"/>
      <c r="L241" s="1"/>
      <c r="M241" s="1"/>
      <c r="N241" s="1"/>
      <c r="O241" s="1"/>
      <c r="P241" s="1"/>
      <c r="Q241" s="1"/>
      <c r="R241" s="1"/>
      <c r="S241" s="1"/>
    </row>
    <row r="242" spans="1:75" hidden="1" outlineLevel="1">
      <c r="A242" s="127"/>
      <c r="B242" s="127"/>
      <c r="C242" s="383">
        <f>CF表!D2</f>
        <v>1900</v>
      </c>
      <c r="D242" s="383">
        <f>CF表!E2</f>
        <v>1901</v>
      </c>
      <c r="E242" s="383">
        <f>CF表!F2</f>
        <v>1902</v>
      </c>
      <c r="F242" s="383">
        <f>CF表!G2</f>
        <v>1903</v>
      </c>
      <c r="G242" s="383">
        <f>CF表!H2</f>
        <v>1904</v>
      </c>
      <c r="H242" s="383">
        <f>CF表!I2</f>
        <v>1905</v>
      </c>
      <c r="I242" s="383">
        <f>CF表!J2</f>
        <v>1906</v>
      </c>
      <c r="J242" s="383">
        <f>CF表!K2</f>
        <v>1907</v>
      </c>
      <c r="K242" s="383">
        <f>CF表!L2</f>
        <v>1908</v>
      </c>
      <c r="L242" s="383">
        <f>CF表!M2</f>
        <v>1909</v>
      </c>
      <c r="M242" s="383">
        <f>CF表!N2</f>
        <v>1910</v>
      </c>
      <c r="N242" s="383">
        <f>CF表!O2</f>
        <v>1911</v>
      </c>
      <c r="O242" s="383">
        <f>CF表!P2</f>
        <v>1912</v>
      </c>
      <c r="P242" s="383">
        <f>CF表!Q2</f>
        <v>1913</v>
      </c>
      <c r="Q242" s="383">
        <f>CF表!R2</f>
        <v>1914</v>
      </c>
      <c r="R242" s="383">
        <f>CF表!S2</f>
        <v>1915</v>
      </c>
      <c r="S242" s="383">
        <f>CF表!T2</f>
        <v>1916</v>
      </c>
      <c r="T242" s="384">
        <f>CF表!U2</f>
        <v>1917</v>
      </c>
      <c r="U242" s="384">
        <f>CF表!V2</f>
        <v>1918</v>
      </c>
      <c r="V242" s="384">
        <f>CF表!W2</f>
        <v>1919</v>
      </c>
      <c r="W242" s="384">
        <f>CF表!X2</f>
        <v>1920</v>
      </c>
      <c r="X242" s="384">
        <f>CF表!Y2</f>
        <v>1921</v>
      </c>
      <c r="Y242" s="384">
        <f>CF表!Z2</f>
        <v>1922</v>
      </c>
      <c r="Z242" s="384">
        <f>CF表!AA2</f>
        <v>1923</v>
      </c>
      <c r="AA242" s="384">
        <f>CF表!AB2</f>
        <v>1924</v>
      </c>
      <c r="AB242" s="384">
        <f>CF表!AC2</f>
        <v>1925</v>
      </c>
      <c r="AC242" s="384">
        <f>CF表!AD2</f>
        <v>1926</v>
      </c>
      <c r="AD242" s="384">
        <f>CF表!AE2</f>
        <v>1927</v>
      </c>
      <c r="AE242" s="384">
        <f>CF表!AF2</f>
        <v>1928</v>
      </c>
      <c r="AF242" s="384">
        <f>CF表!AG2</f>
        <v>1929</v>
      </c>
      <c r="AG242" s="384">
        <f>CF表!AH2</f>
        <v>1930</v>
      </c>
      <c r="AH242" s="384">
        <f>CF表!AI2</f>
        <v>1931</v>
      </c>
      <c r="AI242" s="384">
        <f>CF表!AJ2</f>
        <v>1932</v>
      </c>
      <c r="AJ242" s="384">
        <f>CF表!AK2</f>
        <v>1933</v>
      </c>
      <c r="AK242" s="384">
        <f>CF表!AL2</f>
        <v>1934</v>
      </c>
      <c r="AL242" s="384">
        <f>CF表!AM2</f>
        <v>1935</v>
      </c>
      <c r="AM242" s="384">
        <f>CF表!AN2</f>
        <v>1936</v>
      </c>
      <c r="AN242" s="384">
        <f>CF表!AO2</f>
        <v>1937</v>
      </c>
      <c r="AO242" s="384">
        <f>CF表!AP2</f>
        <v>1938</v>
      </c>
      <c r="AP242" s="384">
        <f>CF表!AQ2</f>
        <v>1939</v>
      </c>
      <c r="AQ242" s="384">
        <f>CF表!AR2</f>
        <v>1940</v>
      </c>
      <c r="AR242" s="384">
        <f>CF表!AS2</f>
        <v>1941</v>
      </c>
      <c r="AS242" s="384">
        <f>CF表!AT2</f>
        <v>1942</v>
      </c>
      <c r="AT242" s="384">
        <f>CF表!AU2</f>
        <v>1943</v>
      </c>
      <c r="AU242" s="384">
        <f>CF表!AV2</f>
        <v>1944</v>
      </c>
      <c r="AV242" s="384">
        <f>CF表!AW2</f>
        <v>1945</v>
      </c>
      <c r="AW242" s="384">
        <f>CF表!AX2</f>
        <v>1946</v>
      </c>
      <c r="AX242" s="384">
        <f>CF表!AY2</f>
        <v>1947</v>
      </c>
      <c r="AY242" s="384">
        <f>CF表!AZ2</f>
        <v>1948</v>
      </c>
      <c r="AZ242" s="384">
        <f>CF表!BA2</f>
        <v>1949</v>
      </c>
      <c r="BA242" s="384">
        <f>CF表!BB2</f>
        <v>1950</v>
      </c>
      <c r="BB242" s="384">
        <f>CF表!BC2</f>
        <v>1951</v>
      </c>
      <c r="BC242" s="384">
        <f>CF表!BD2</f>
        <v>1952</v>
      </c>
      <c r="BD242" s="384">
        <f>CF表!BE2</f>
        <v>1953</v>
      </c>
      <c r="BE242" s="384">
        <f>CF表!BF2</f>
        <v>1954</v>
      </c>
      <c r="BF242" s="384">
        <f>CF表!BG2</f>
        <v>1955</v>
      </c>
      <c r="BG242" s="384">
        <f>CF表!BH2</f>
        <v>1956</v>
      </c>
      <c r="BH242" s="384">
        <f>CF表!BI2</f>
        <v>1957</v>
      </c>
      <c r="BI242" s="384">
        <f>CF表!BJ2</f>
        <v>1958</v>
      </c>
      <c r="BJ242" s="384">
        <f>CF表!BK2</f>
        <v>1959</v>
      </c>
      <c r="BK242" s="384">
        <f>CF表!BL2</f>
        <v>1960</v>
      </c>
      <c r="BL242" s="384">
        <f>CF表!BM2</f>
        <v>1961</v>
      </c>
      <c r="BM242" s="384">
        <f>CF表!BN2</f>
        <v>1962</v>
      </c>
      <c r="BN242" s="384">
        <f>CF表!BO2</f>
        <v>1963</v>
      </c>
      <c r="BO242" s="384">
        <f>CF表!BP2</f>
        <v>1964</v>
      </c>
      <c r="BP242" s="384">
        <f>CF表!BQ2</f>
        <v>1965</v>
      </c>
      <c r="BQ242" s="384">
        <f>CF表!BR2</f>
        <v>1966</v>
      </c>
      <c r="BR242" s="384">
        <f>CF表!BS2</f>
        <v>1967</v>
      </c>
      <c r="BS242" s="384">
        <f>CF表!BT2</f>
        <v>1968</v>
      </c>
      <c r="BT242" s="384">
        <f>CF表!BU2</f>
        <v>1969</v>
      </c>
      <c r="BU242" s="384">
        <f>CF表!BV2</f>
        <v>1970</v>
      </c>
      <c r="BV242" s="384">
        <f>CF表!BW2</f>
        <v>1971</v>
      </c>
      <c r="BW242" s="384">
        <f>CF表!BX2</f>
        <v>1972</v>
      </c>
    </row>
    <row r="243" spans="1:75" hidden="1" outlineLevel="1">
      <c r="A243" s="127"/>
      <c r="B243" s="387" t="s">
        <v>120</v>
      </c>
      <c r="C243" s="402" t="str">
        <f>IF(ISERROR(VLOOKUP(C242,B229:G233,5,0)),"",VLOOKUP(C242,B229:G233,5,0))</f>
        <v/>
      </c>
      <c r="D243" s="402" t="str">
        <f>IF(ISERROR(VLOOKUP(D242,$B229:$G233,5,0)),C243,VLOOKUP(D242,$B229:$G233,5,0))</f>
        <v/>
      </c>
      <c r="E243" s="402" t="str">
        <f t="shared" ref="E243:BE243" si="45">IF(ISERROR(VLOOKUP(E242,$B229:$G233,5,0)),D243,VLOOKUP(E242,$B229:$G233,5,0))</f>
        <v/>
      </c>
      <c r="F243" s="402" t="str">
        <f t="shared" si="45"/>
        <v/>
      </c>
      <c r="G243" s="402" t="str">
        <f t="shared" si="45"/>
        <v/>
      </c>
      <c r="H243" s="402" t="str">
        <f t="shared" si="45"/>
        <v/>
      </c>
      <c r="I243" s="402" t="str">
        <f t="shared" si="45"/>
        <v/>
      </c>
      <c r="J243" s="402" t="str">
        <f t="shared" si="45"/>
        <v/>
      </c>
      <c r="K243" s="402" t="str">
        <f t="shared" si="45"/>
        <v/>
      </c>
      <c r="L243" s="402" t="str">
        <f t="shared" si="45"/>
        <v/>
      </c>
      <c r="M243" s="402" t="str">
        <f t="shared" si="45"/>
        <v/>
      </c>
      <c r="N243" s="402" t="str">
        <f t="shared" si="45"/>
        <v/>
      </c>
      <c r="O243" s="402" t="str">
        <f t="shared" si="45"/>
        <v/>
      </c>
      <c r="P243" s="402" t="str">
        <f t="shared" si="45"/>
        <v/>
      </c>
      <c r="Q243" s="402" t="str">
        <f t="shared" si="45"/>
        <v/>
      </c>
      <c r="R243" s="402" t="str">
        <f t="shared" si="45"/>
        <v/>
      </c>
      <c r="S243" s="402" t="str">
        <f t="shared" si="45"/>
        <v/>
      </c>
      <c r="T243" s="402" t="str">
        <f t="shared" si="45"/>
        <v/>
      </c>
      <c r="U243" s="402" t="str">
        <f t="shared" si="45"/>
        <v/>
      </c>
      <c r="V243" s="402" t="str">
        <f t="shared" si="45"/>
        <v/>
      </c>
      <c r="W243" s="402" t="str">
        <f t="shared" si="45"/>
        <v/>
      </c>
      <c r="X243" s="402" t="str">
        <f t="shared" si="45"/>
        <v/>
      </c>
      <c r="Y243" s="402" t="str">
        <f t="shared" si="45"/>
        <v/>
      </c>
      <c r="Z243" s="402" t="str">
        <f t="shared" si="45"/>
        <v/>
      </c>
      <c r="AA243" s="402" t="str">
        <f t="shared" si="45"/>
        <v/>
      </c>
      <c r="AB243" s="402" t="str">
        <f t="shared" si="45"/>
        <v/>
      </c>
      <c r="AC243" s="402" t="str">
        <f t="shared" si="45"/>
        <v/>
      </c>
      <c r="AD243" s="402" t="str">
        <f t="shared" si="45"/>
        <v/>
      </c>
      <c r="AE243" s="402" t="str">
        <f t="shared" si="45"/>
        <v/>
      </c>
      <c r="AF243" s="402" t="str">
        <f t="shared" si="45"/>
        <v/>
      </c>
      <c r="AG243" s="402" t="str">
        <f t="shared" si="45"/>
        <v/>
      </c>
      <c r="AH243" s="402" t="str">
        <f t="shared" si="45"/>
        <v/>
      </c>
      <c r="AI243" s="402" t="str">
        <f t="shared" si="45"/>
        <v/>
      </c>
      <c r="AJ243" s="402" t="str">
        <f t="shared" si="45"/>
        <v/>
      </c>
      <c r="AK243" s="402" t="str">
        <f t="shared" si="45"/>
        <v/>
      </c>
      <c r="AL243" s="402" t="str">
        <f t="shared" si="45"/>
        <v/>
      </c>
      <c r="AM243" s="402" t="str">
        <f t="shared" si="45"/>
        <v/>
      </c>
      <c r="AN243" s="402" t="str">
        <f t="shared" si="45"/>
        <v/>
      </c>
      <c r="AO243" s="402" t="str">
        <f t="shared" si="45"/>
        <v/>
      </c>
      <c r="AP243" s="402" t="str">
        <f t="shared" si="45"/>
        <v/>
      </c>
      <c r="AQ243" s="402" t="str">
        <f t="shared" si="45"/>
        <v/>
      </c>
      <c r="AR243" s="402" t="str">
        <f t="shared" si="45"/>
        <v/>
      </c>
      <c r="AS243" s="402" t="str">
        <f t="shared" si="45"/>
        <v/>
      </c>
      <c r="AT243" s="402" t="str">
        <f t="shared" si="45"/>
        <v/>
      </c>
      <c r="AU243" s="402" t="str">
        <f t="shared" si="45"/>
        <v/>
      </c>
      <c r="AV243" s="402" t="str">
        <f t="shared" si="45"/>
        <v/>
      </c>
      <c r="AW243" s="402" t="str">
        <f t="shared" si="45"/>
        <v/>
      </c>
      <c r="AX243" s="402" t="str">
        <f t="shared" si="45"/>
        <v/>
      </c>
      <c r="AY243" s="402" t="str">
        <f t="shared" si="45"/>
        <v/>
      </c>
      <c r="AZ243" s="402" t="str">
        <f t="shared" si="45"/>
        <v/>
      </c>
      <c r="BA243" s="402" t="str">
        <f t="shared" si="45"/>
        <v/>
      </c>
      <c r="BB243" s="402" t="str">
        <f t="shared" si="45"/>
        <v/>
      </c>
      <c r="BC243" s="402" t="str">
        <f t="shared" si="45"/>
        <v/>
      </c>
      <c r="BD243" s="402" t="str">
        <f t="shared" si="45"/>
        <v/>
      </c>
      <c r="BE243" s="402" t="str">
        <f t="shared" si="45"/>
        <v/>
      </c>
      <c r="BF243" s="402" t="str">
        <f t="shared" ref="BF243:BW243" si="46">IF(ISERROR(VLOOKUP(BF242,$B229:$G233,5,0)),BE243,VLOOKUP(BF242,$B229:$G233,5,0))</f>
        <v/>
      </c>
      <c r="BG243" s="402" t="str">
        <f t="shared" si="46"/>
        <v/>
      </c>
      <c r="BH243" s="402" t="str">
        <f t="shared" si="46"/>
        <v/>
      </c>
      <c r="BI243" s="402" t="str">
        <f t="shared" si="46"/>
        <v/>
      </c>
      <c r="BJ243" s="402" t="str">
        <f t="shared" si="46"/>
        <v/>
      </c>
      <c r="BK243" s="402" t="str">
        <f t="shared" si="46"/>
        <v/>
      </c>
      <c r="BL243" s="402" t="str">
        <f t="shared" si="46"/>
        <v/>
      </c>
      <c r="BM243" s="402" t="str">
        <f t="shared" si="46"/>
        <v/>
      </c>
      <c r="BN243" s="402" t="str">
        <f t="shared" si="46"/>
        <v/>
      </c>
      <c r="BO243" s="402" t="str">
        <f t="shared" si="46"/>
        <v/>
      </c>
      <c r="BP243" s="402" t="str">
        <f t="shared" si="46"/>
        <v/>
      </c>
      <c r="BQ243" s="402" t="str">
        <f t="shared" si="46"/>
        <v/>
      </c>
      <c r="BR243" s="402" t="str">
        <f t="shared" si="46"/>
        <v/>
      </c>
      <c r="BS243" s="402" t="str">
        <f t="shared" si="46"/>
        <v/>
      </c>
      <c r="BT243" s="402" t="str">
        <f t="shared" si="46"/>
        <v/>
      </c>
      <c r="BU243" s="402" t="str">
        <f t="shared" si="46"/>
        <v/>
      </c>
      <c r="BV243" s="402" t="str">
        <f t="shared" si="46"/>
        <v/>
      </c>
      <c r="BW243" s="402" t="str">
        <f t="shared" si="46"/>
        <v/>
      </c>
    </row>
    <row r="244" spans="1:75" hidden="1" outlineLevel="1">
      <c r="A244" s="127"/>
      <c r="B244" s="387" t="s">
        <v>121</v>
      </c>
      <c r="C244" s="402" t="str">
        <f>IF(ISERROR(VLOOKUP(C242,$B236:$G240,5,0)),"",VLOOKUP(C242,$B236:$G240,5,0))</f>
        <v/>
      </c>
      <c r="D244" s="402" t="str">
        <f t="shared" ref="D244:BE244" si="47">IF(ISERROR(VLOOKUP(D242,$B236:$G240,5,0)),"",VLOOKUP(D242,$B236:$G240,5,0))</f>
        <v/>
      </c>
      <c r="E244" s="402" t="str">
        <f t="shared" si="47"/>
        <v/>
      </c>
      <c r="F244" s="402" t="str">
        <f t="shared" si="47"/>
        <v/>
      </c>
      <c r="G244" s="402" t="str">
        <f t="shared" si="47"/>
        <v/>
      </c>
      <c r="H244" s="402" t="str">
        <f t="shared" si="47"/>
        <v/>
      </c>
      <c r="I244" s="402" t="str">
        <f t="shared" si="47"/>
        <v/>
      </c>
      <c r="J244" s="402" t="str">
        <f t="shared" si="47"/>
        <v/>
      </c>
      <c r="K244" s="402" t="str">
        <f t="shared" si="47"/>
        <v/>
      </c>
      <c r="L244" s="402" t="str">
        <f t="shared" si="47"/>
        <v/>
      </c>
      <c r="M244" s="402" t="str">
        <f t="shared" si="47"/>
        <v/>
      </c>
      <c r="N244" s="402" t="str">
        <f t="shared" si="47"/>
        <v/>
      </c>
      <c r="O244" s="402" t="str">
        <f t="shared" si="47"/>
        <v/>
      </c>
      <c r="P244" s="402" t="str">
        <f t="shared" si="47"/>
        <v/>
      </c>
      <c r="Q244" s="402" t="str">
        <f t="shared" si="47"/>
        <v/>
      </c>
      <c r="R244" s="402" t="str">
        <f t="shared" si="47"/>
        <v/>
      </c>
      <c r="S244" s="402" t="str">
        <f t="shared" si="47"/>
        <v/>
      </c>
      <c r="T244" s="402" t="str">
        <f t="shared" si="47"/>
        <v/>
      </c>
      <c r="U244" s="402" t="str">
        <f t="shared" si="47"/>
        <v/>
      </c>
      <c r="V244" s="402" t="str">
        <f t="shared" si="47"/>
        <v/>
      </c>
      <c r="W244" s="402" t="str">
        <f t="shared" si="47"/>
        <v/>
      </c>
      <c r="X244" s="402" t="str">
        <f t="shared" si="47"/>
        <v/>
      </c>
      <c r="Y244" s="402" t="str">
        <f t="shared" si="47"/>
        <v/>
      </c>
      <c r="Z244" s="402" t="str">
        <f t="shared" si="47"/>
        <v/>
      </c>
      <c r="AA244" s="402" t="str">
        <f t="shared" si="47"/>
        <v/>
      </c>
      <c r="AB244" s="402" t="str">
        <f t="shared" si="47"/>
        <v/>
      </c>
      <c r="AC244" s="402" t="str">
        <f t="shared" si="47"/>
        <v/>
      </c>
      <c r="AD244" s="402" t="str">
        <f t="shared" si="47"/>
        <v/>
      </c>
      <c r="AE244" s="402" t="str">
        <f t="shared" si="47"/>
        <v/>
      </c>
      <c r="AF244" s="402" t="str">
        <f t="shared" si="47"/>
        <v/>
      </c>
      <c r="AG244" s="402" t="str">
        <f t="shared" si="47"/>
        <v/>
      </c>
      <c r="AH244" s="402" t="str">
        <f t="shared" si="47"/>
        <v/>
      </c>
      <c r="AI244" s="402" t="str">
        <f t="shared" si="47"/>
        <v/>
      </c>
      <c r="AJ244" s="402" t="str">
        <f t="shared" si="47"/>
        <v/>
      </c>
      <c r="AK244" s="402" t="str">
        <f t="shared" si="47"/>
        <v/>
      </c>
      <c r="AL244" s="402" t="str">
        <f t="shared" si="47"/>
        <v/>
      </c>
      <c r="AM244" s="402" t="str">
        <f t="shared" si="47"/>
        <v/>
      </c>
      <c r="AN244" s="402" t="str">
        <f t="shared" si="47"/>
        <v/>
      </c>
      <c r="AO244" s="402" t="str">
        <f t="shared" si="47"/>
        <v/>
      </c>
      <c r="AP244" s="402" t="str">
        <f t="shared" si="47"/>
        <v/>
      </c>
      <c r="AQ244" s="402" t="str">
        <f t="shared" si="47"/>
        <v/>
      </c>
      <c r="AR244" s="402" t="str">
        <f t="shared" si="47"/>
        <v/>
      </c>
      <c r="AS244" s="402" t="str">
        <f t="shared" si="47"/>
        <v/>
      </c>
      <c r="AT244" s="402" t="str">
        <f t="shared" si="47"/>
        <v/>
      </c>
      <c r="AU244" s="402" t="str">
        <f t="shared" si="47"/>
        <v/>
      </c>
      <c r="AV244" s="402" t="str">
        <f t="shared" si="47"/>
        <v/>
      </c>
      <c r="AW244" s="402" t="str">
        <f t="shared" si="47"/>
        <v/>
      </c>
      <c r="AX244" s="402" t="str">
        <f t="shared" si="47"/>
        <v/>
      </c>
      <c r="AY244" s="402" t="str">
        <f t="shared" si="47"/>
        <v/>
      </c>
      <c r="AZ244" s="402" t="str">
        <f t="shared" si="47"/>
        <v/>
      </c>
      <c r="BA244" s="402" t="str">
        <f t="shared" si="47"/>
        <v/>
      </c>
      <c r="BB244" s="402" t="str">
        <f t="shared" si="47"/>
        <v/>
      </c>
      <c r="BC244" s="402" t="str">
        <f t="shared" si="47"/>
        <v/>
      </c>
      <c r="BD244" s="402" t="str">
        <f t="shared" si="47"/>
        <v/>
      </c>
      <c r="BE244" s="402" t="str">
        <f t="shared" si="47"/>
        <v/>
      </c>
      <c r="BF244" s="402" t="str">
        <f t="shared" ref="BF244:BW244" si="48">IF(ISERROR(VLOOKUP(BF242,$B236:$G240,5,0)),"",VLOOKUP(BF242,$B236:$G240,5,0))</f>
        <v/>
      </c>
      <c r="BG244" s="402" t="str">
        <f t="shared" si="48"/>
        <v/>
      </c>
      <c r="BH244" s="402" t="str">
        <f t="shared" si="48"/>
        <v/>
      </c>
      <c r="BI244" s="402" t="str">
        <f t="shared" si="48"/>
        <v/>
      </c>
      <c r="BJ244" s="402" t="str">
        <f t="shared" si="48"/>
        <v/>
      </c>
      <c r="BK244" s="402" t="str">
        <f t="shared" si="48"/>
        <v/>
      </c>
      <c r="BL244" s="402" t="str">
        <f t="shared" si="48"/>
        <v/>
      </c>
      <c r="BM244" s="402" t="str">
        <f t="shared" si="48"/>
        <v/>
      </c>
      <c r="BN244" s="402" t="str">
        <f t="shared" si="48"/>
        <v/>
      </c>
      <c r="BO244" s="402" t="str">
        <f t="shared" si="48"/>
        <v/>
      </c>
      <c r="BP244" s="402" t="str">
        <f t="shared" si="48"/>
        <v/>
      </c>
      <c r="BQ244" s="402" t="str">
        <f t="shared" si="48"/>
        <v/>
      </c>
      <c r="BR244" s="402" t="str">
        <f t="shared" si="48"/>
        <v/>
      </c>
      <c r="BS244" s="402" t="str">
        <f t="shared" si="48"/>
        <v/>
      </c>
      <c r="BT244" s="402" t="str">
        <f t="shared" si="48"/>
        <v/>
      </c>
      <c r="BU244" s="402" t="str">
        <f t="shared" si="48"/>
        <v/>
      </c>
      <c r="BV244" s="402" t="str">
        <f t="shared" si="48"/>
        <v/>
      </c>
      <c r="BW244" s="402" t="str">
        <f t="shared" si="48"/>
        <v/>
      </c>
    </row>
    <row r="245" spans="1:75" hidden="1" outlineLevel="1">
      <c r="A245" s="127"/>
      <c r="B245" s="127"/>
      <c r="C245" s="127">
        <f t="shared" ref="C245:AH245" si="49">SUM(C243:C244)</f>
        <v>0</v>
      </c>
      <c r="D245" s="127">
        <f t="shared" si="49"/>
        <v>0</v>
      </c>
      <c r="E245" s="127">
        <f t="shared" si="49"/>
        <v>0</v>
      </c>
      <c r="F245" s="127">
        <f t="shared" si="49"/>
        <v>0</v>
      </c>
      <c r="G245" s="127">
        <f t="shared" si="49"/>
        <v>0</v>
      </c>
      <c r="H245" s="127">
        <f t="shared" si="49"/>
        <v>0</v>
      </c>
      <c r="I245" s="127">
        <f t="shared" si="49"/>
        <v>0</v>
      </c>
      <c r="J245" s="127">
        <f t="shared" si="49"/>
        <v>0</v>
      </c>
      <c r="K245" s="127">
        <f t="shared" si="49"/>
        <v>0</v>
      </c>
      <c r="L245" s="127">
        <f t="shared" si="49"/>
        <v>0</v>
      </c>
      <c r="M245" s="127">
        <f t="shared" si="49"/>
        <v>0</v>
      </c>
      <c r="N245" s="127">
        <f t="shared" si="49"/>
        <v>0</v>
      </c>
      <c r="O245" s="127">
        <f t="shared" si="49"/>
        <v>0</v>
      </c>
      <c r="P245" s="127">
        <f t="shared" si="49"/>
        <v>0</v>
      </c>
      <c r="Q245" s="127">
        <f t="shared" si="49"/>
        <v>0</v>
      </c>
      <c r="R245" s="127">
        <f t="shared" si="49"/>
        <v>0</v>
      </c>
      <c r="S245" s="127">
        <f t="shared" si="49"/>
        <v>0</v>
      </c>
      <c r="T245" s="385">
        <f t="shared" si="49"/>
        <v>0</v>
      </c>
      <c r="U245" s="385">
        <f t="shared" si="49"/>
        <v>0</v>
      </c>
      <c r="V245" s="385">
        <f t="shared" si="49"/>
        <v>0</v>
      </c>
      <c r="W245" s="385">
        <f t="shared" si="49"/>
        <v>0</v>
      </c>
      <c r="X245" s="385">
        <f t="shared" si="49"/>
        <v>0</v>
      </c>
      <c r="Y245" s="385">
        <f t="shared" si="49"/>
        <v>0</v>
      </c>
      <c r="Z245" s="385">
        <f t="shared" si="49"/>
        <v>0</v>
      </c>
      <c r="AA245" s="385">
        <f t="shared" si="49"/>
        <v>0</v>
      </c>
      <c r="AB245" s="385">
        <f t="shared" si="49"/>
        <v>0</v>
      </c>
      <c r="AC245" s="385">
        <f t="shared" si="49"/>
        <v>0</v>
      </c>
      <c r="AD245" s="385">
        <f t="shared" si="49"/>
        <v>0</v>
      </c>
      <c r="AE245" s="385">
        <f t="shared" si="49"/>
        <v>0</v>
      </c>
      <c r="AF245" s="385">
        <f t="shared" si="49"/>
        <v>0</v>
      </c>
      <c r="AG245" s="385">
        <f t="shared" si="49"/>
        <v>0</v>
      </c>
      <c r="AH245" s="385">
        <f t="shared" si="49"/>
        <v>0</v>
      </c>
      <c r="AI245" s="385">
        <f t="shared" ref="AI245:BE245" si="50">SUM(AI243:AI244)</f>
        <v>0</v>
      </c>
      <c r="AJ245" s="385">
        <f t="shared" si="50"/>
        <v>0</v>
      </c>
      <c r="AK245" s="385">
        <f t="shared" si="50"/>
        <v>0</v>
      </c>
      <c r="AL245" s="385">
        <f t="shared" si="50"/>
        <v>0</v>
      </c>
      <c r="AM245" s="385">
        <f t="shared" si="50"/>
        <v>0</v>
      </c>
      <c r="AN245" s="385">
        <f t="shared" si="50"/>
        <v>0</v>
      </c>
      <c r="AO245" s="385">
        <f t="shared" si="50"/>
        <v>0</v>
      </c>
      <c r="AP245" s="385">
        <f t="shared" si="50"/>
        <v>0</v>
      </c>
      <c r="AQ245" s="385">
        <f t="shared" si="50"/>
        <v>0</v>
      </c>
      <c r="AR245" s="385">
        <f t="shared" si="50"/>
        <v>0</v>
      </c>
      <c r="AS245" s="385">
        <f t="shared" si="50"/>
        <v>0</v>
      </c>
      <c r="AT245" s="385">
        <f t="shared" si="50"/>
        <v>0</v>
      </c>
      <c r="AU245" s="385">
        <f t="shared" si="50"/>
        <v>0</v>
      </c>
      <c r="AV245" s="385">
        <f t="shared" si="50"/>
        <v>0</v>
      </c>
      <c r="AW245" s="385">
        <f t="shared" si="50"/>
        <v>0</v>
      </c>
      <c r="AX245" s="385">
        <f t="shared" si="50"/>
        <v>0</v>
      </c>
      <c r="AY245" s="385">
        <f t="shared" si="50"/>
        <v>0</v>
      </c>
      <c r="AZ245" s="385">
        <f t="shared" si="50"/>
        <v>0</v>
      </c>
      <c r="BA245" s="385">
        <f t="shared" si="50"/>
        <v>0</v>
      </c>
      <c r="BB245" s="385">
        <f t="shared" si="50"/>
        <v>0</v>
      </c>
      <c r="BC245" s="385">
        <f t="shared" si="50"/>
        <v>0</v>
      </c>
      <c r="BD245" s="385">
        <f t="shared" si="50"/>
        <v>0</v>
      </c>
      <c r="BE245" s="385">
        <f t="shared" si="50"/>
        <v>0</v>
      </c>
      <c r="BF245" s="385">
        <f t="shared" ref="BF245:BW245" si="51">SUM(BF243:BF244)</f>
        <v>0</v>
      </c>
      <c r="BG245" s="385">
        <f t="shared" si="51"/>
        <v>0</v>
      </c>
      <c r="BH245" s="385">
        <f t="shared" si="51"/>
        <v>0</v>
      </c>
      <c r="BI245" s="385">
        <f t="shared" si="51"/>
        <v>0</v>
      </c>
      <c r="BJ245" s="385">
        <f t="shared" si="51"/>
        <v>0</v>
      </c>
      <c r="BK245" s="385">
        <f t="shared" si="51"/>
        <v>0</v>
      </c>
      <c r="BL245" s="385">
        <f t="shared" si="51"/>
        <v>0</v>
      </c>
      <c r="BM245" s="385">
        <f t="shared" si="51"/>
        <v>0</v>
      </c>
      <c r="BN245" s="385">
        <f t="shared" si="51"/>
        <v>0</v>
      </c>
      <c r="BO245" s="385">
        <f t="shared" si="51"/>
        <v>0</v>
      </c>
      <c r="BP245" s="385">
        <f t="shared" si="51"/>
        <v>0</v>
      </c>
      <c r="BQ245" s="385">
        <f t="shared" si="51"/>
        <v>0</v>
      </c>
      <c r="BR245" s="385">
        <f t="shared" si="51"/>
        <v>0</v>
      </c>
      <c r="BS245" s="385">
        <f t="shared" si="51"/>
        <v>0</v>
      </c>
      <c r="BT245" s="385">
        <f t="shared" si="51"/>
        <v>0</v>
      </c>
      <c r="BU245" s="385">
        <f t="shared" si="51"/>
        <v>0</v>
      </c>
      <c r="BV245" s="385">
        <f t="shared" si="51"/>
        <v>0</v>
      </c>
      <c r="BW245" s="385">
        <f t="shared" si="51"/>
        <v>0</v>
      </c>
    </row>
    <row r="246" spans="1:75" hidden="1" outlineLevel="1">
      <c r="A246" s="1"/>
      <c r="B246" s="1"/>
      <c r="C246" s="1"/>
      <c r="D246" s="1"/>
      <c r="E246" s="1"/>
      <c r="F246" s="1"/>
      <c r="G246" s="1"/>
      <c r="H246" s="1"/>
      <c r="I246" s="1"/>
      <c r="J246" s="1"/>
      <c r="K246" s="1"/>
      <c r="L246" s="1"/>
      <c r="M246" s="1"/>
      <c r="N246" s="1"/>
      <c r="O246" s="1"/>
      <c r="P246" s="1"/>
      <c r="Q246" s="1"/>
      <c r="R246" s="1"/>
      <c r="S246" s="1"/>
    </row>
    <row r="247" spans="1:75" hidden="1" outlineLevel="1">
      <c r="A247" s="1"/>
      <c r="B247" s="1"/>
      <c r="C247" s="1"/>
      <c r="D247" s="1"/>
      <c r="E247" s="1"/>
      <c r="F247" s="1"/>
      <c r="G247" s="1"/>
      <c r="H247" s="1"/>
      <c r="I247" s="1"/>
      <c r="J247" s="1"/>
      <c r="K247" s="1"/>
      <c r="L247" s="1"/>
      <c r="M247" s="1"/>
      <c r="N247" s="1"/>
      <c r="O247" s="1"/>
      <c r="P247" s="1"/>
      <c r="Q247" s="1"/>
      <c r="R247" s="1"/>
      <c r="S247" s="1"/>
    </row>
    <row r="248" spans="1:75" hidden="1" outlineLevel="1">
      <c r="A248" s="1"/>
      <c r="B248" s="1"/>
      <c r="C248" s="1"/>
      <c r="D248" s="1"/>
      <c r="E248" s="1"/>
      <c r="F248" s="1"/>
      <c r="G248" s="1"/>
      <c r="H248" s="1"/>
      <c r="I248" s="1"/>
      <c r="J248" s="1"/>
      <c r="K248" s="1"/>
      <c r="L248" s="1"/>
      <c r="M248" s="1"/>
      <c r="N248" s="1"/>
      <c r="O248" s="1"/>
      <c r="P248" s="1"/>
      <c r="Q248" s="1"/>
      <c r="R248" s="1"/>
      <c r="S248" s="1"/>
    </row>
    <row r="249" spans="1:75" hidden="1" outlineLevel="1">
      <c r="A249" s="1"/>
      <c r="B249" s="1"/>
      <c r="C249" s="1"/>
      <c r="D249" s="1"/>
      <c r="E249" s="1"/>
      <c r="F249" s="1"/>
      <c r="G249" s="1"/>
      <c r="H249" s="1"/>
      <c r="I249" s="1"/>
      <c r="J249" s="1"/>
      <c r="K249" s="1"/>
      <c r="L249" s="1"/>
      <c r="M249" s="1"/>
      <c r="N249" s="1"/>
      <c r="O249" s="1"/>
      <c r="P249" s="1"/>
      <c r="Q249" s="1"/>
      <c r="R249" s="1"/>
      <c r="S249" s="1"/>
      <c r="U249" s="16"/>
    </row>
    <row r="250" spans="1:75" ht="17.25" collapsed="1" thickBot="1">
      <c r="A250" s="400" t="s">
        <v>447</v>
      </c>
      <c r="B250" s="6" t="s">
        <v>171</v>
      </c>
      <c r="C250" s="7"/>
      <c r="D250" s="7"/>
      <c r="E250" s="7"/>
      <c r="F250" s="7"/>
      <c r="G250" s="7"/>
      <c r="H250" s="7"/>
      <c r="I250" s="7"/>
      <c r="J250" s="7"/>
      <c r="K250" s="7"/>
      <c r="L250" s="7"/>
      <c r="M250" s="7"/>
      <c r="N250" s="7"/>
      <c r="O250" s="7"/>
      <c r="P250" s="7"/>
      <c r="Q250" s="7"/>
      <c r="R250" s="7"/>
      <c r="S250" s="1"/>
      <c r="U250" s="16"/>
    </row>
    <row r="251" spans="1:75">
      <c r="A251" s="1"/>
      <c r="B251" s="449" t="s">
        <v>133</v>
      </c>
      <c r="C251" s="450"/>
      <c r="D251" s="450"/>
      <c r="E251" s="450"/>
      <c r="F251" s="450"/>
      <c r="G251" s="450"/>
      <c r="H251" s="450"/>
      <c r="I251" s="450"/>
      <c r="J251" s="450"/>
      <c r="K251" s="450"/>
      <c r="L251" s="450"/>
      <c r="M251" s="450"/>
      <c r="N251" s="450"/>
      <c r="O251" s="450"/>
      <c r="P251" s="450"/>
      <c r="Q251" s="450"/>
      <c r="R251" s="451"/>
      <c r="S251" s="1"/>
      <c r="U251" s="16"/>
      <c r="V251" s="16"/>
    </row>
    <row r="252" spans="1:75">
      <c r="A252" s="1"/>
      <c r="B252" s="452"/>
      <c r="C252" s="450"/>
      <c r="D252" s="450"/>
      <c r="E252" s="450"/>
      <c r="F252" s="450"/>
      <c r="G252" s="450"/>
      <c r="H252" s="450"/>
      <c r="I252" s="450"/>
      <c r="J252" s="450"/>
      <c r="K252" s="450"/>
      <c r="L252" s="450"/>
      <c r="M252" s="450"/>
      <c r="N252" s="450"/>
      <c r="O252" s="450"/>
      <c r="P252" s="450"/>
      <c r="Q252" s="450"/>
      <c r="R252" s="451"/>
      <c r="S252" s="1"/>
      <c r="U252" s="16"/>
    </row>
    <row r="253" spans="1:75">
      <c r="A253" s="1"/>
      <c r="B253" s="453"/>
      <c r="C253" s="454"/>
      <c r="D253" s="454"/>
      <c r="E253" s="454"/>
      <c r="F253" s="454"/>
      <c r="G253" s="454"/>
      <c r="H253" s="454"/>
      <c r="I253" s="454"/>
      <c r="J253" s="454"/>
      <c r="K253" s="454"/>
      <c r="L253" s="454"/>
      <c r="M253" s="454"/>
      <c r="N253" s="454"/>
      <c r="O253" s="454"/>
      <c r="P253" s="454"/>
      <c r="Q253" s="454"/>
      <c r="R253" s="455"/>
      <c r="S253" s="1"/>
      <c r="U253" s="16"/>
    </row>
    <row r="254" spans="1:75">
      <c r="A254" s="1"/>
      <c r="B254" s="1"/>
      <c r="C254" s="1"/>
      <c r="D254" s="1"/>
      <c r="E254" s="1"/>
      <c r="F254" s="1"/>
      <c r="G254" s="1"/>
      <c r="H254" s="1"/>
      <c r="I254" s="1"/>
      <c r="J254" s="1"/>
      <c r="K254" s="1"/>
      <c r="L254" s="1"/>
      <c r="M254" s="1"/>
      <c r="N254" s="1"/>
      <c r="O254" s="1"/>
      <c r="P254" s="1"/>
      <c r="Q254" s="1"/>
      <c r="R254" s="1"/>
      <c r="S254" s="1"/>
      <c r="U254" s="16"/>
      <c r="V254" s="16"/>
    </row>
    <row r="255" spans="1:75" ht="14.25" thickBot="1">
      <c r="A255" s="1"/>
      <c r="B255" s="1" t="s">
        <v>163</v>
      </c>
      <c r="C255" s="1"/>
      <c r="D255" s="441" t="str">
        <f>F13</f>
        <v>リタイア資金</v>
      </c>
      <c r="E255" s="441"/>
      <c r="F255" s="1" t="s">
        <v>164</v>
      </c>
      <c r="G255" s="1"/>
      <c r="H255" s="442" t="s">
        <v>124</v>
      </c>
      <c r="I255" s="442"/>
      <c r="J255" s="457">
        <v>0.03</v>
      </c>
      <c r="K255" s="457"/>
      <c r="L255" s="1"/>
      <c r="M255" s="1"/>
      <c r="N255" s="1"/>
      <c r="O255" s="442" t="s">
        <v>25</v>
      </c>
      <c r="P255" s="442"/>
      <c r="Q255" s="442"/>
      <c r="R255" s="1"/>
      <c r="S255" s="1"/>
      <c r="V255" s="16"/>
      <c r="W255" s="16"/>
    </row>
    <row r="256" spans="1:75" ht="14.25" thickBot="1">
      <c r="A256" s="1"/>
      <c r="B256" s="431"/>
      <c r="C256" s="431"/>
      <c r="D256" s="443" t="s">
        <v>22</v>
      </c>
      <c r="E256" s="443"/>
      <c r="F256" s="431"/>
      <c r="G256" s="431"/>
      <c r="H256" s="443" t="s">
        <v>38</v>
      </c>
      <c r="I256" s="443"/>
      <c r="J256" s="37" t="str">
        <f>IF(B256="","",F256-B256+1)</f>
        <v/>
      </c>
      <c r="K256" s="35" t="s">
        <v>125</v>
      </c>
      <c r="L256" s="431">
        <v>40</v>
      </c>
      <c r="M256" s="431"/>
      <c r="N256" s="35" t="s">
        <v>24</v>
      </c>
      <c r="O256" s="458"/>
      <c r="P256" s="458"/>
      <c r="Q256" s="458"/>
      <c r="R256" s="1"/>
      <c r="S256" s="1"/>
      <c r="W256" s="16"/>
    </row>
    <row r="257" spans="1:26" ht="14.25" thickBot="1">
      <c r="A257" s="1"/>
      <c r="B257" s="432"/>
      <c r="C257" s="432"/>
      <c r="D257" s="427" t="s">
        <v>22</v>
      </c>
      <c r="E257" s="427"/>
      <c r="F257" s="432"/>
      <c r="G257" s="432"/>
      <c r="H257" s="427" t="s">
        <v>38</v>
      </c>
      <c r="I257" s="427"/>
      <c r="J257" s="38" t="str">
        <f>IF(B257="","",F257-B257+1)</f>
        <v/>
      </c>
      <c r="K257" s="36" t="s">
        <v>125</v>
      </c>
      <c r="L257" s="432"/>
      <c r="M257" s="432"/>
      <c r="N257" s="36" t="s">
        <v>24</v>
      </c>
      <c r="O257" s="456"/>
      <c r="P257" s="456"/>
      <c r="Q257" s="456"/>
      <c r="R257" s="1"/>
      <c r="S257" s="39"/>
      <c r="W257" s="16"/>
    </row>
    <row r="258" spans="1:26" ht="14.25" thickBot="1">
      <c r="A258" s="1"/>
      <c r="B258" s="432"/>
      <c r="C258" s="432"/>
      <c r="D258" s="427" t="s">
        <v>22</v>
      </c>
      <c r="E258" s="427"/>
      <c r="F258" s="432"/>
      <c r="G258" s="432"/>
      <c r="H258" s="427" t="s">
        <v>38</v>
      </c>
      <c r="I258" s="427"/>
      <c r="J258" s="38" t="str">
        <f>IF(B258="","",F258-B258+1)</f>
        <v/>
      </c>
      <c r="K258" s="36" t="s">
        <v>125</v>
      </c>
      <c r="L258" s="432"/>
      <c r="M258" s="432"/>
      <c r="N258" s="36" t="s">
        <v>24</v>
      </c>
      <c r="O258" s="456"/>
      <c r="P258" s="456"/>
      <c r="Q258" s="456"/>
      <c r="R258" s="1"/>
      <c r="S258" s="1"/>
    </row>
    <row r="259" spans="1:26" ht="14.25" thickBot="1">
      <c r="A259" s="1"/>
      <c r="B259" s="432"/>
      <c r="C259" s="432"/>
      <c r="D259" s="427" t="s">
        <v>22</v>
      </c>
      <c r="E259" s="427"/>
      <c r="F259" s="432"/>
      <c r="G259" s="432"/>
      <c r="H259" s="427" t="s">
        <v>38</v>
      </c>
      <c r="I259" s="427"/>
      <c r="J259" s="38" t="str">
        <f>IF(B259="","",F259-B259+1)</f>
        <v/>
      </c>
      <c r="K259" s="36" t="s">
        <v>125</v>
      </c>
      <c r="L259" s="432"/>
      <c r="M259" s="432"/>
      <c r="N259" s="36" t="s">
        <v>24</v>
      </c>
      <c r="O259" s="456"/>
      <c r="P259" s="456"/>
      <c r="Q259" s="456"/>
      <c r="R259" s="1"/>
      <c r="S259" s="1"/>
      <c r="W259" s="16"/>
    </row>
    <row r="260" spans="1:26" ht="14.25" thickBot="1">
      <c r="A260" s="1"/>
      <c r="B260" s="432"/>
      <c r="C260" s="432"/>
      <c r="D260" s="427" t="s">
        <v>22</v>
      </c>
      <c r="E260" s="427"/>
      <c r="F260" s="432"/>
      <c r="G260" s="432"/>
      <c r="H260" s="427" t="s">
        <v>38</v>
      </c>
      <c r="I260" s="427"/>
      <c r="J260" s="38" t="str">
        <f>IF(B260="","",F260-B260+1)</f>
        <v/>
      </c>
      <c r="K260" s="36" t="s">
        <v>125</v>
      </c>
      <c r="L260" s="432"/>
      <c r="M260" s="432"/>
      <c r="N260" s="36" t="s">
        <v>24</v>
      </c>
      <c r="O260" s="456"/>
      <c r="P260" s="456"/>
      <c r="Q260" s="456"/>
      <c r="R260" s="1"/>
      <c r="S260" s="1"/>
    </row>
    <row r="261" spans="1:26">
      <c r="A261" s="1"/>
      <c r="B261" s="411" t="s">
        <v>541</v>
      </c>
      <c r="C261" s="1"/>
      <c r="D261" s="1"/>
      <c r="E261" s="1"/>
      <c r="F261" s="1"/>
      <c r="G261" s="3"/>
      <c r="H261" s="1"/>
      <c r="I261" s="1"/>
      <c r="J261" s="1"/>
      <c r="K261" s="1"/>
      <c r="L261" s="1"/>
      <c r="M261" s="1"/>
      <c r="N261" s="1"/>
      <c r="O261" s="1"/>
      <c r="P261" s="1"/>
      <c r="Q261" s="1"/>
      <c r="R261" s="1"/>
      <c r="S261" s="1"/>
    </row>
    <row r="262" spans="1:26">
      <c r="A262" s="1"/>
      <c r="B262" s="441" t="str">
        <f>F13</f>
        <v>リタイア資金</v>
      </c>
      <c r="C262" s="441"/>
      <c r="D262" s="1" t="s">
        <v>165</v>
      </c>
      <c r="E262" s="1"/>
      <c r="F262" s="1"/>
      <c r="G262" s="1"/>
      <c r="H262" s="1"/>
      <c r="I262" s="1"/>
      <c r="J262" s="1"/>
      <c r="K262" s="1"/>
      <c r="L262" s="1"/>
      <c r="M262" s="1"/>
      <c r="N262" s="1"/>
      <c r="O262" s="442" t="s">
        <v>25</v>
      </c>
      <c r="P262" s="442"/>
      <c r="Q262" s="442"/>
      <c r="R262" s="1"/>
      <c r="S262" s="1"/>
      <c r="W262" s="16"/>
    </row>
    <row r="263" spans="1:26" ht="14.25" thickBot="1">
      <c r="A263" s="1"/>
      <c r="B263" s="431"/>
      <c r="C263" s="431"/>
      <c r="D263" s="443" t="s">
        <v>22</v>
      </c>
      <c r="E263" s="443"/>
      <c r="F263" s="431"/>
      <c r="G263" s="431"/>
      <c r="H263" s="443" t="s">
        <v>38</v>
      </c>
      <c r="I263" s="443"/>
      <c r="J263" s="109" t="str">
        <f>IF(B263="","",F263-B263+1)</f>
        <v/>
      </c>
      <c r="K263" s="35" t="s">
        <v>59</v>
      </c>
      <c r="L263" s="431"/>
      <c r="M263" s="431"/>
      <c r="N263" s="35" t="s">
        <v>24</v>
      </c>
      <c r="O263" s="458"/>
      <c r="P263" s="458"/>
      <c r="Q263" s="458"/>
      <c r="R263" s="1"/>
      <c r="S263" s="1"/>
      <c r="W263" s="16"/>
    </row>
    <row r="264" spans="1:26" ht="14.25" thickBot="1">
      <c r="A264" s="1"/>
      <c r="B264" s="432"/>
      <c r="C264" s="432"/>
      <c r="D264" s="427" t="s">
        <v>22</v>
      </c>
      <c r="E264" s="427"/>
      <c r="F264" s="432"/>
      <c r="G264" s="432"/>
      <c r="H264" s="427" t="s">
        <v>38</v>
      </c>
      <c r="I264" s="427"/>
      <c r="J264" s="110" t="str">
        <f>IF(B264="","",F264-B264+1)</f>
        <v/>
      </c>
      <c r="K264" s="36" t="s">
        <v>59</v>
      </c>
      <c r="L264" s="432"/>
      <c r="M264" s="432"/>
      <c r="N264" s="36" t="s">
        <v>24</v>
      </c>
      <c r="O264" s="456"/>
      <c r="P264" s="456"/>
      <c r="Q264" s="456"/>
      <c r="R264" s="1"/>
      <c r="S264" s="1"/>
      <c r="W264" s="16"/>
    </row>
    <row r="265" spans="1:26" ht="14.25" thickBot="1">
      <c r="A265" s="1"/>
      <c r="B265" s="432"/>
      <c r="C265" s="432"/>
      <c r="D265" s="427" t="s">
        <v>22</v>
      </c>
      <c r="E265" s="427"/>
      <c r="F265" s="432"/>
      <c r="G265" s="432"/>
      <c r="H265" s="427" t="s">
        <v>38</v>
      </c>
      <c r="I265" s="427"/>
      <c r="J265" s="110" t="str">
        <f>IF(B265="","",F265-B265+1)</f>
        <v/>
      </c>
      <c r="K265" s="36" t="s">
        <v>59</v>
      </c>
      <c r="L265" s="432"/>
      <c r="M265" s="432"/>
      <c r="N265" s="36" t="s">
        <v>24</v>
      </c>
      <c r="O265" s="456"/>
      <c r="P265" s="456"/>
      <c r="Q265" s="456"/>
      <c r="R265" s="1"/>
      <c r="S265" s="1"/>
    </row>
    <row r="266" spans="1:26" ht="14.25" thickBot="1">
      <c r="A266" s="1"/>
      <c r="B266" s="432"/>
      <c r="C266" s="432"/>
      <c r="D266" s="427" t="s">
        <v>22</v>
      </c>
      <c r="E266" s="427"/>
      <c r="F266" s="432"/>
      <c r="G266" s="432"/>
      <c r="H266" s="427" t="s">
        <v>38</v>
      </c>
      <c r="I266" s="427"/>
      <c r="J266" s="110" t="str">
        <f>IF(B266="","",F266-B266+1)</f>
        <v/>
      </c>
      <c r="K266" s="36" t="s">
        <v>59</v>
      </c>
      <c r="L266" s="432"/>
      <c r="M266" s="432"/>
      <c r="N266" s="36" t="s">
        <v>24</v>
      </c>
      <c r="O266" s="456"/>
      <c r="P266" s="456"/>
      <c r="Q266" s="456"/>
      <c r="R266" s="1"/>
      <c r="S266" s="1"/>
    </row>
    <row r="267" spans="1:26" ht="14.25" thickBot="1">
      <c r="A267" s="1"/>
      <c r="B267" s="432"/>
      <c r="C267" s="432"/>
      <c r="D267" s="427" t="s">
        <v>22</v>
      </c>
      <c r="E267" s="427"/>
      <c r="F267" s="432"/>
      <c r="G267" s="432"/>
      <c r="H267" s="427" t="s">
        <v>38</v>
      </c>
      <c r="I267" s="427"/>
      <c r="J267" s="110" t="str">
        <f>IF(B267="","",F267-B267+1)</f>
        <v/>
      </c>
      <c r="K267" s="36" t="s">
        <v>59</v>
      </c>
      <c r="L267" s="432"/>
      <c r="M267" s="432"/>
      <c r="N267" s="36" t="s">
        <v>24</v>
      </c>
      <c r="O267" s="456"/>
      <c r="P267" s="456"/>
      <c r="Q267" s="456"/>
      <c r="R267" s="1"/>
      <c r="S267" s="1"/>
      <c r="W267" s="16"/>
    </row>
    <row r="268" spans="1:26">
      <c r="A268" s="1"/>
      <c r="B268" s="1"/>
      <c r="C268" s="1"/>
      <c r="D268" s="1"/>
      <c r="E268" s="1"/>
      <c r="F268" s="1"/>
      <c r="G268" s="3"/>
      <c r="H268" s="1"/>
      <c r="I268" s="1"/>
      <c r="J268" s="1"/>
      <c r="K268" s="1"/>
      <c r="L268" s="1"/>
      <c r="M268" s="1"/>
      <c r="N268" s="1"/>
      <c r="O268" s="1"/>
      <c r="P268" s="1"/>
      <c r="Q268" s="1"/>
      <c r="R268" s="1"/>
      <c r="S268" s="1"/>
      <c r="W268" s="16"/>
    </row>
    <row r="269" spans="1:26">
      <c r="A269" s="1"/>
      <c r="B269" s="1"/>
      <c r="C269" s="1"/>
      <c r="D269" s="1"/>
      <c r="E269" s="1"/>
      <c r="F269" s="1"/>
      <c r="G269" s="1"/>
      <c r="H269" s="1"/>
      <c r="I269" s="1"/>
      <c r="J269" s="1"/>
      <c r="K269" s="1"/>
      <c r="L269" s="1"/>
      <c r="M269" s="1"/>
      <c r="N269" s="1"/>
      <c r="O269" s="1"/>
      <c r="P269" s="1"/>
      <c r="Q269" s="1"/>
      <c r="R269" s="1"/>
      <c r="S269" s="1"/>
      <c r="W269" s="16"/>
    </row>
    <row r="270" spans="1:26" ht="14.25" thickBot="1">
      <c r="A270" s="1"/>
      <c r="B270" s="1" t="s">
        <v>163</v>
      </c>
      <c r="C270" s="1"/>
      <c r="D270" s="441" t="str">
        <f>F14</f>
        <v>教育資金</v>
      </c>
      <c r="E270" s="441"/>
      <c r="F270" s="1" t="s">
        <v>164</v>
      </c>
      <c r="G270" s="1"/>
      <c r="H270" s="442" t="s">
        <v>124</v>
      </c>
      <c r="I270" s="442"/>
      <c r="J270" s="457">
        <v>0.01</v>
      </c>
      <c r="K270" s="457"/>
      <c r="L270" s="1"/>
      <c r="M270" s="1"/>
      <c r="N270" s="1"/>
      <c r="O270" s="442" t="s">
        <v>25</v>
      </c>
      <c r="P270" s="442"/>
      <c r="Q270" s="442"/>
      <c r="R270" s="1"/>
      <c r="S270" s="1"/>
    </row>
    <row r="271" spans="1:26" ht="14.25" thickBot="1">
      <c r="A271" s="1"/>
      <c r="B271" s="431"/>
      <c r="C271" s="431"/>
      <c r="D271" s="443" t="s">
        <v>22</v>
      </c>
      <c r="E271" s="443"/>
      <c r="F271" s="431"/>
      <c r="G271" s="431"/>
      <c r="H271" s="443" t="s">
        <v>38</v>
      </c>
      <c r="I271" s="443"/>
      <c r="J271" s="109" t="str">
        <f>IF(B271="","",F271-B271+1)</f>
        <v/>
      </c>
      <c r="K271" s="35" t="s">
        <v>59</v>
      </c>
      <c r="L271" s="431"/>
      <c r="M271" s="431"/>
      <c r="N271" s="35" t="s">
        <v>24</v>
      </c>
      <c r="O271" s="458"/>
      <c r="P271" s="458"/>
      <c r="Q271" s="458"/>
      <c r="R271" s="1"/>
      <c r="S271" s="1"/>
      <c r="W271" s="16"/>
    </row>
    <row r="272" spans="1:26" ht="14.25" thickBot="1">
      <c r="A272" s="1"/>
      <c r="B272" s="432"/>
      <c r="C272" s="432"/>
      <c r="D272" s="427" t="s">
        <v>22</v>
      </c>
      <c r="E272" s="427"/>
      <c r="F272" s="432"/>
      <c r="G272" s="432"/>
      <c r="H272" s="427" t="s">
        <v>38</v>
      </c>
      <c r="I272" s="427"/>
      <c r="J272" s="110" t="str">
        <f>IF(B272="","",F272-B272+1)</f>
        <v/>
      </c>
      <c r="K272" s="36" t="s">
        <v>59</v>
      </c>
      <c r="L272" s="432"/>
      <c r="M272" s="432"/>
      <c r="N272" s="36" t="s">
        <v>24</v>
      </c>
      <c r="O272" s="456"/>
      <c r="P272" s="456"/>
      <c r="Q272" s="456"/>
      <c r="R272" s="1"/>
      <c r="S272" s="1"/>
      <c r="W272" s="16"/>
      <c r="Z272" s="16"/>
    </row>
    <row r="273" spans="1:23" ht="14.25" thickBot="1">
      <c r="A273" s="1"/>
      <c r="B273" s="432"/>
      <c r="C273" s="432"/>
      <c r="D273" s="427" t="s">
        <v>22</v>
      </c>
      <c r="E273" s="427"/>
      <c r="F273" s="432"/>
      <c r="G273" s="432"/>
      <c r="H273" s="427" t="s">
        <v>38</v>
      </c>
      <c r="I273" s="427"/>
      <c r="J273" s="110" t="str">
        <f>IF(B273="","",F273-B273+1)</f>
        <v/>
      </c>
      <c r="K273" s="36" t="s">
        <v>59</v>
      </c>
      <c r="L273" s="432"/>
      <c r="M273" s="432"/>
      <c r="N273" s="36" t="s">
        <v>24</v>
      </c>
      <c r="O273" s="456"/>
      <c r="P273" s="456"/>
      <c r="Q273" s="456"/>
      <c r="R273" s="1"/>
      <c r="S273" s="1"/>
    </row>
    <row r="274" spans="1:23" ht="14.25" thickBot="1">
      <c r="A274" s="1"/>
      <c r="B274" s="432"/>
      <c r="C274" s="432"/>
      <c r="D274" s="427" t="s">
        <v>22</v>
      </c>
      <c r="E274" s="427"/>
      <c r="F274" s="432"/>
      <c r="G274" s="432"/>
      <c r="H274" s="427" t="s">
        <v>38</v>
      </c>
      <c r="I274" s="427"/>
      <c r="J274" s="110" t="str">
        <f>IF(B274="","",F274-B274+1)</f>
        <v/>
      </c>
      <c r="K274" s="36" t="s">
        <v>59</v>
      </c>
      <c r="L274" s="432"/>
      <c r="M274" s="432"/>
      <c r="N274" s="36" t="s">
        <v>24</v>
      </c>
      <c r="O274" s="456"/>
      <c r="P274" s="456"/>
      <c r="Q274" s="456"/>
      <c r="R274" s="1"/>
      <c r="S274" s="1"/>
      <c r="W274" s="16"/>
    </row>
    <row r="275" spans="1:23" ht="14.25" thickBot="1">
      <c r="A275" s="1"/>
      <c r="B275" s="432"/>
      <c r="C275" s="432"/>
      <c r="D275" s="427" t="s">
        <v>22</v>
      </c>
      <c r="E275" s="427"/>
      <c r="F275" s="432"/>
      <c r="G275" s="432"/>
      <c r="H275" s="427" t="s">
        <v>38</v>
      </c>
      <c r="I275" s="427"/>
      <c r="J275" s="110" t="str">
        <f>IF(B275="","",F275-B275+1)</f>
        <v/>
      </c>
      <c r="K275" s="36" t="s">
        <v>59</v>
      </c>
      <c r="L275" s="432"/>
      <c r="M275" s="432"/>
      <c r="N275" s="36" t="s">
        <v>24</v>
      </c>
      <c r="O275" s="456"/>
      <c r="P275" s="456"/>
      <c r="Q275" s="456"/>
      <c r="R275" s="1"/>
      <c r="S275" s="1"/>
      <c r="W275" s="16"/>
    </row>
    <row r="276" spans="1:23">
      <c r="A276" s="1"/>
      <c r="B276" s="1"/>
      <c r="C276" s="1"/>
      <c r="D276" s="1"/>
      <c r="E276" s="1"/>
      <c r="F276" s="1"/>
      <c r="G276" s="1"/>
      <c r="H276" s="1"/>
      <c r="I276" s="1"/>
      <c r="J276" s="1"/>
      <c r="K276" s="1"/>
      <c r="L276" s="1"/>
      <c r="M276" s="1"/>
      <c r="N276" s="1"/>
      <c r="O276" s="1"/>
      <c r="P276" s="1"/>
      <c r="Q276" s="1"/>
      <c r="R276" s="1"/>
      <c r="S276" s="1"/>
      <c r="W276" s="16"/>
    </row>
    <row r="277" spans="1:23">
      <c r="A277" s="1"/>
      <c r="B277" s="441" t="str">
        <f>F14</f>
        <v>教育資金</v>
      </c>
      <c r="C277" s="441"/>
      <c r="D277" s="1" t="s">
        <v>165</v>
      </c>
      <c r="E277" s="1"/>
      <c r="F277" s="1"/>
      <c r="G277" s="1"/>
      <c r="H277" s="1"/>
      <c r="I277" s="1"/>
      <c r="J277" s="1"/>
      <c r="K277" s="1"/>
      <c r="L277" s="1"/>
      <c r="M277" s="1"/>
      <c r="N277" s="1"/>
      <c r="O277" s="442" t="s">
        <v>25</v>
      </c>
      <c r="P277" s="442"/>
      <c r="Q277" s="442"/>
      <c r="R277" s="1"/>
      <c r="S277" s="1"/>
    </row>
    <row r="278" spans="1:23" ht="14.25" thickBot="1">
      <c r="A278" s="1"/>
      <c r="B278" s="431"/>
      <c r="C278" s="431"/>
      <c r="D278" s="443" t="s">
        <v>22</v>
      </c>
      <c r="E278" s="443"/>
      <c r="F278" s="431"/>
      <c r="G278" s="431"/>
      <c r="H278" s="443" t="s">
        <v>38</v>
      </c>
      <c r="I278" s="443"/>
      <c r="J278" s="109" t="str">
        <f>IF(B278="","",F278-B278+1)</f>
        <v/>
      </c>
      <c r="K278" s="35" t="s">
        <v>59</v>
      </c>
      <c r="L278" s="431"/>
      <c r="M278" s="431"/>
      <c r="N278" s="35" t="s">
        <v>24</v>
      </c>
      <c r="O278" s="458"/>
      <c r="P278" s="458"/>
      <c r="Q278" s="458"/>
      <c r="R278" s="1"/>
      <c r="S278" s="1"/>
    </row>
    <row r="279" spans="1:23" ht="14.25" thickBot="1">
      <c r="A279" s="1"/>
      <c r="B279" s="432"/>
      <c r="C279" s="432"/>
      <c r="D279" s="427" t="s">
        <v>22</v>
      </c>
      <c r="E279" s="427"/>
      <c r="F279" s="432"/>
      <c r="G279" s="432"/>
      <c r="H279" s="427" t="s">
        <v>38</v>
      </c>
      <c r="I279" s="427"/>
      <c r="J279" s="110" t="str">
        <f>IF(B279="","",F279-B279+1)</f>
        <v/>
      </c>
      <c r="K279" s="36" t="s">
        <v>59</v>
      </c>
      <c r="L279" s="432"/>
      <c r="M279" s="432"/>
      <c r="N279" s="36" t="s">
        <v>24</v>
      </c>
      <c r="O279" s="456"/>
      <c r="P279" s="456"/>
      <c r="Q279" s="456"/>
      <c r="R279" s="1"/>
      <c r="S279" s="1"/>
    </row>
    <row r="280" spans="1:23" ht="14.25" thickBot="1">
      <c r="A280" s="1"/>
      <c r="B280" s="432"/>
      <c r="C280" s="432"/>
      <c r="D280" s="427" t="s">
        <v>22</v>
      </c>
      <c r="E280" s="427"/>
      <c r="F280" s="432"/>
      <c r="G280" s="432"/>
      <c r="H280" s="427" t="s">
        <v>38</v>
      </c>
      <c r="I280" s="427"/>
      <c r="J280" s="110" t="str">
        <f>IF(B280="","",F280-B280+1)</f>
        <v/>
      </c>
      <c r="K280" s="36" t="s">
        <v>59</v>
      </c>
      <c r="L280" s="432"/>
      <c r="M280" s="432"/>
      <c r="N280" s="36" t="s">
        <v>24</v>
      </c>
      <c r="O280" s="456"/>
      <c r="P280" s="456"/>
      <c r="Q280" s="456"/>
      <c r="R280" s="1"/>
      <c r="S280" s="1"/>
    </row>
    <row r="281" spans="1:23" ht="14.25" thickBot="1">
      <c r="A281" s="1"/>
      <c r="B281" s="432"/>
      <c r="C281" s="432"/>
      <c r="D281" s="427" t="s">
        <v>22</v>
      </c>
      <c r="E281" s="427"/>
      <c r="F281" s="432"/>
      <c r="G281" s="432"/>
      <c r="H281" s="427" t="s">
        <v>38</v>
      </c>
      <c r="I281" s="427"/>
      <c r="J281" s="110" t="str">
        <f>IF(B281="","",F281-B281+1)</f>
        <v/>
      </c>
      <c r="K281" s="36" t="s">
        <v>59</v>
      </c>
      <c r="L281" s="432"/>
      <c r="M281" s="432"/>
      <c r="N281" s="36" t="s">
        <v>24</v>
      </c>
      <c r="O281" s="456"/>
      <c r="P281" s="456"/>
      <c r="Q281" s="456"/>
      <c r="R281" s="1"/>
      <c r="S281" s="1"/>
      <c r="W281" s="16"/>
    </row>
    <row r="282" spans="1:23" ht="14.25" thickBot="1">
      <c r="A282" s="1"/>
      <c r="B282" s="432"/>
      <c r="C282" s="432"/>
      <c r="D282" s="427" t="s">
        <v>22</v>
      </c>
      <c r="E282" s="427"/>
      <c r="F282" s="432"/>
      <c r="G282" s="432"/>
      <c r="H282" s="427" t="s">
        <v>38</v>
      </c>
      <c r="I282" s="427"/>
      <c r="J282" s="110" t="str">
        <f>IF(B282="","",F282-B282+1)</f>
        <v/>
      </c>
      <c r="K282" s="36" t="s">
        <v>59</v>
      </c>
      <c r="L282" s="432"/>
      <c r="M282" s="432"/>
      <c r="N282" s="36" t="s">
        <v>24</v>
      </c>
      <c r="O282" s="456"/>
      <c r="P282" s="456"/>
      <c r="Q282" s="456"/>
      <c r="R282" s="1"/>
      <c r="S282" s="1"/>
      <c r="W282" s="16"/>
    </row>
    <row r="283" spans="1:23">
      <c r="A283" s="1"/>
      <c r="B283" s="1"/>
      <c r="C283" s="1"/>
      <c r="D283" s="1"/>
      <c r="E283" s="1"/>
      <c r="F283" s="1"/>
      <c r="G283" s="1"/>
      <c r="H283" s="1"/>
      <c r="I283" s="1"/>
      <c r="J283" s="1"/>
      <c r="K283" s="1"/>
      <c r="L283" s="1"/>
      <c r="M283" s="1"/>
      <c r="N283" s="1"/>
      <c r="O283" s="1"/>
      <c r="P283" s="1"/>
      <c r="Q283" s="1"/>
      <c r="R283" s="1"/>
      <c r="S283" s="1"/>
    </row>
    <row r="284" spans="1:23">
      <c r="A284" s="1"/>
      <c r="B284" s="1"/>
      <c r="C284" s="1"/>
      <c r="D284" s="1"/>
      <c r="E284" s="1"/>
      <c r="F284" s="1"/>
      <c r="G284" s="1"/>
      <c r="H284" s="1"/>
      <c r="I284" s="1"/>
      <c r="J284" s="1"/>
      <c r="K284" s="1"/>
      <c r="L284" s="1"/>
      <c r="M284" s="1"/>
      <c r="N284" s="1"/>
      <c r="O284" s="1"/>
      <c r="P284" s="1"/>
      <c r="Q284" s="1"/>
      <c r="R284" s="1"/>
      <c r="S284" s="1"/>
    </row>
    <row r="285" spans="1:23">
      <c r="A285" s="40"/>
      <c r="B285" s="434" t="s">
        <v>166</v>
      </c>
      <c r="C285" s="434"/>
      <c r="D285" s="434"/>
      <c r="E285" s="434"/>
      <c r="F285" s="434"/>
      <c r="G285" s="434"/>
      <c r="H285" s="434"/>
      <c r="I285" s="434"/>
      <c r="J285" s="434"/>
      <c r="K285" s="434"/>
      <c r="L285" s="434"/>
      <c r="M285" s="434"/>
      <c r="N285" s="434"/>
      <c r="O285" s="434"/>
      <c r="P285" s="434"/>
      <c r="Q285" s="434"/>
      <c r="R285" s="40"/>
      <c r="S285" s="40"/>
    </row>
    <row r="286" spans="1:23">
      <c r="U286" s="41"/>
    </row>
    <row r="287" spans="1:23">
      <c r="U287" s="16"/>
    </row>
    <row r="288" spans="1:23">
      <c r="U288" s="16"/>
    </row>
  </sheetData>
  <sheetProtection algorithmName="SHA-512" hashValue="hwOOLoCMn1Hbs5VD2saZZ96Ab2eMkI2m1ojUI419s4acvkRh9UHs4luR0VHyTJa1BO3NhFev7P1d81JCZmt3gA==" saltValue="yVSPh010hB0J4/H9Fd9K1Q==" spinCount="100000" sheet="1" scenarios="1" formatRows="0"/>
  <mergeCells count="995">
    <mergeCell ref="J38:K38"/>
    <mergeCell ref="L38:M38"/>
    <mergeCell ref="B39:C39"/>
    <mergeCell ref="D39:E39"/>
    <mergeCell ref="F39:G39"/>
    <mergeCell ref="H39:I39"/>
    <mergeCell ref="J39:K39"/>
    <mergeCell ref="L39:M39"/>
    <mergeCell ref="B40:C40"/>
    <mergeCell ref="D40:E40"/>
    <mergeCell ref="F40:G40"/>
    <mergeCell ref="H40:I40"/>
    <mergeCell ref="J40:K40"/>
    <mergeCell ref="L40:M40"/>
    <mergeCell ref="T151:U151"/>
    <mergeCell ref="Y142:AE142"/>
    <mergeCell ref="AB143:AC143"/>
    <mergeCell ref="Y140:AE140"/>
    <mergeCell ref="Y141:AE141"/>
    <mergeCell ref="L58:M58"/>
    <mergeCell ref="L46:M46"/>
    <mergeCell ref="L56:M56"/>
    <mergeCell ref="J57:K57"/>
    <mergeCell ref="L55:M55"/>
    <mergeCell ref="T91:AC91"/>
    <mergeCell ref="J49:K49"/>
    <mergeCell ref="L49:M49"/>
    <mergeCell ref="J50:K50"/>
    <mergeCell ref="L50:M50"/>
    <mergeCell ref="J51:K51"/>
    <mergeCell ref="L51:M51"/>
    <mergeCell ref="L141:M141"/>
    <mergeCell ref="T141:U141"/>
    <mergeCell ref="J124:N124"/>
    <mergeCell ref="J120:N120"/>
    <mergeCell ref="U226:Y229"/>
    <mergeCell ref="J59:K59"/>
    <mergeCell ref="L59:M59"/>
    <mergeCell ref="J47:K47"/>
    <mergeCell ref="L47:M47"/>
    <mergeCell ref="J48:K48"/>
    <mergeCell ref="L48:M48"/>
    <mergeCell ref="J55:K55"/>
    <mergeCell ref="T152:U152"/>
    <mergeCell ref="T153:U153"/>
    <mergeCell ref="T154:U154"/>
    <mergeCell ref="T140:U140"/>
    <mergeCell ref="T139:U139"/>
    <mergeCell ref="T148:U148"/>
    <mergeCell ref="T145:U145"/>
    <mergeCell ref="T146:U146"/>
    <mergeCell ref="T147:U147"/>
    <mergeCell ref="T149:U149"/>
    <mergeCell ref="T121:W121"/>
    <mergeCell ref="L168:M168"/>
    <mergeCell ref="N168:O168"/>
    <mergeCell ref="J168:K168"/>
    <mergeCell ref="L143:M143"/>
    <mergeCell ref="N143:O143"/>
    <mergeCell ref="P21:R21"/>
    <mergeCell ref="P20:R20"/>
    <mergeCell ref="P19:R19"/>
    <mergeCell ref="T150:U150"/>
    <mergeCell ref="P18:R18"/>
    <mergeCell ref="P136:Q136"/>
    <mergeCell ref="T143:U143"/>
    <mergeCell ref="P22:R22"/>
    <mergeCell ref="N74:Q74"/>
    <mergeCell ref="P24:R24"/>
    <mergeCell ref="P23:R23"/>
    <mergeCell ref="L21:N21"/>
    <mergeCell ref="L20:N20"/>
    <mergeCell ref="L19:N19"/>
    <mergeCell ref="L18:N18"/>
    <mergeCell ref="L37:M37"/>
    <mergeCell ref="P125:S125"/>
    <mergeCell ref="L42:M42"/>
    <mergeCell ref="L36:M36"/>
    <mergeCell ref="J118:N118"/>
    <mergeCell ref="T19:X24"/>
    <mergeCell ref="L45:M45"/>
    <mergeCell ref="J46:K46"/>
    <mergeCell ref="J34:K34"/>
    <mergeCell ref="L35:M35"/>
    <mergeCell ref="N141:O141"/>
    <mergeCell ref="L146:M146"/>
    <mergeCell ref="T144:U144"/>
    <mergeCell ref="J116:N116"/>
    <mergeCell ref="T138:U138"/>
    <mergeCell ref="N68:Q68"/>
    <mergeCell ref="N69:Q69"/>
    <mergeCell ref="N70:Q70"/>
    <mergeCell ref="J63:M63"/>
    <mergeCell ref="J81:K81"/>
    <mergeCell ref="M84:N84"/>
    <mergeCell ref="J82:K82"/>
    <mergeCell ref="L82:M82"/>
    <mergeCell ref="N82:Q82"/>
    <mergeCell ref="K84:L84"/>
    <mergeCell ref="N78:Q78"/>
    <mergeCell ref="J79:K79"/>
    <mergeCell ref="T32:X34"/>
    <mergeCell ref="J37:K37"/>
    <mergeCell ref="L44:M44"/>
    <mergeCell ref="J36:K36"/>
    <mergeCell ref="J66:M66"/>
    <mergeCell ref="G20:H20"/>
    <mergeCell ref="G19:H19"/>
    <mergeCell ref="I22:K22"/>
    <mergeCell ref="H33:I33"/>
    <mergeCell ref="G23:H23"/>
    <mergeCell ref="I23:K23"/>
    <mergeCell ref="F33:G33"/>
    <mergeCell ref="I31:K31"/>
    <mergeCell ref="G18:H18"/>
    <mergeCell ref="I20:K20"/>
    <mergeCell ref="I19:K19"/>
    <mergeCell ref="I18:K18"/>
    <mergeCell ref="I21:K21"/>
    <mergeCell ref="G21:H21"/>
    <mergeCell ref="J32:M32"/>
    <mergeCell ref="J33:K33"/>
    <mergeCell ref="L33:M33"/>
    <mergeCell ref="B195:C195"/>
    <mergeCell ref="D195:E195"/>
    <mergeCell ref="F195:G195"/>
    <mergeCell ref="H195:I195"/>
    <mergeCell ref="D137:E137"/>
    <mergeCell ref="F138:G138"/>
    <mergeCell ref="B138:C138"/>
    <mergeCell ref="B137:C137"/>
    <mergeCell ref="H194:I194"/>
    <mergeCell ref="D188:E188"/>
    <mergeCell ref="B184:C184"/>
    <mergeCell ref="D184:E184"/>
    <mergeCell ref="F184:G184"/>
    <mergeCell ref="H184:I184"/>
    <mergeCell ref="B162:C162"/>
    <mergeCell ref="B167:C167"/>
    <mergeCell ref="B168:C168"/>
    <mergeCell ref="B169:C169"/>
    <mergeCell ref="B170:C170"/>
    <mergeCell ref="B165:C165"/>
    <mergeCell ref="B185:C185"/>
    <mergeCell ref="D185:E185"/>
    <mergeCell ref="F185:G185"/>
    <mergeCell ref="B188:C188"/>
    <mergeCell ref="B3:R3"/>
    <mergeCell ref="B4:R6"/>
    <mergeCell ref="H14:I14"/>
    <mergeCell ref="H13:I13"/>
    <mergeCell ref="H12:I12"/>
    <mergeCell ref="B119:C119"/>
    <mergeCell ref="D119:E119"/>
    <mergeCell ref="F119:G119"/>
    <mergeCell ref="O264:Q264"/>
    <mergeCell ref="H119:I119"/>
    <mergeCell ref="J119:N119"/>
    <mergeCell ref="L264:M264"/>
    <mergeCell ref="J195:M195"/>
    <mergeCell ref="L256:M256"/>
    <mergeCell ref="L257:M257"/>
    <mergeCell ref="L258:M258"/>
    <mergeCell ref="F14:G14"/>
    <mergeCell ref="F13:G13"/>
    <mergeCell ref="F12:G12"/>
    <mergeCell ref="J12:K12"/>
    <mergeCell ref="B118:C118"/>
    <mergeCell ref="D118:E118"/>
    <mergeCell ref="F118:G118"/>
    <mergeCell ref="H118:I118"/>
    <mergeCell ref="J13:K13"/>
    <mergeCell ref="J14:K14"/>
    <mergeCell ref="N12:O12"/>
    <mergeCell ref="K8:L8"/>
    <mergeCell ref="P8:Q8"/>
    <mergeCell ref="I8:J8"/>
    <mergeCell ref="N8:O8"/>
    <mergeCell ref="C12:D12"/>
    <mergeCell ref="F11:J11"/>
    <mergeCell ref="B13:D14"/>
    <mergeCell ref="L282:M282"/>
    <mergeCell ref="O282:Q282"/>
    <mergeCell ref="L271:M271"/>
    <mergeCell ref="O271:Q271"/>
    <mergeCell ref="L272:M272"/>
    <mergeCell ref="O272:Q272"/>
    <mergeCell ref="L273:M273"/>
    <mergeCell ref="O273:Q273"/>
    <mergeCell ref="L274:M274"/>
    <mergeCell ref="O274:Q274"/>
    <mergeCell ref="O275:Q275"/>
    <mergeCell ref="L279:M279"/>
    <mergeCell ref="O279:Q279"/>
    <mergeCell ref="L280:M280"/>
    <mergeCell ref="O280:Q280"/>
    <mergeCell ref="O277:Q277"/>
    <mergeCell ref="L278:M278"/>
    <mergeCell ref="O278:Q278"/>
    <mergeCell ref="L267:M267"/>
    <mergeCell ref="O267:Q267"/>
    <mergeCell ref="L281:M281"/>
    <mergeCell ref="O281:Q281"/>
    <mergeCell ref="J270:K270"/>
    <mergeCell ref="O262:Q262"/>
    <mergeCell ref="O270:Q270"/>
    <mergeCell ref="L263:M263"/>
    <mergeCell ref="O263:Q263"/>
    <mergeCell ref="L275:M275"/>
    <mergeCell ref="L266:M266"/>
    <mergeCell ref="O266:Q266"/>
    <mergeCell ref="L265:M265"/>
    <mergeCell ref="O265:Q265"/>
    <mergeCell ref="L259:M259"/>
    <mergeCell ref="L260:M260"/>
    <mergeCell ref="O256:Q256"/>
    <mergeCell ref="O257:Q257"/>
    <mergeCell ref="O258:Q258"/>
    <mergeCell ref="O259:Q259"/>
    <mergeCell ref="O260:Q260"/>
    <mergeCell ref="B193:C193"/>
    <mergeCell ref="D193:E193"/>
    <mergeCell ref="F193:G193"/>
    <mergeCell ref="H193:I193"/>
    <mergeCell ref="J193:M193"/>
    <mergeCell ref="B194:C194"/>
    <mergeCell ref="D194:E194"/>
    <mergeCell ref="F194:G194"/>
    <mergeCell ref="J194:M194"/>
    <mergeCell ref="F200:G200"/>
    <mergeCell ref="P200:Q200"/>
    <mergeCell ref="B202:C202"/>
    <mergeCell ref="G202:H202"/>
    <mergeCell ref="E202:F202"/>
    <mergeCell ref="B200:C200"/>
    <mergeCell ref="D200:E200"/>
    <mergeCell ref="G208:H208"/>
    <mergeCell ref="F188:G188"/>
    <mergeCell ref="H188:I188"/>
    <mergeCell ref="J188:M188"/>
    <mergeCell ref="B186:C186"/>
    <mergeCell ref="D186:E186"/>
    <mergeCell ref="F186:G186"/>
    <mergeCell ref="H186:I186"/>
    <mergeCell ref="J186:M186"/>
    <mergeCell ref="B187:C187"/>
    <mergeCell ref="D187:E187"/>
    <mergeCell ref="F187:G187"/>
    <mergeCell ref="H187:I187"/>
    <mergeCell ref="J187:M187"/>
    <mergeCell ref="B155:C155"/>
    <mergeCell ref="H185:I185"/>
    <mergeCell ref="J185:M185"/>
    <mergeCell ref="H123:I123"/>
    <mergeCell ref="J123:N123"/>
    <mergeCell ref="B124:C124"/>
    <mergeCell ref="D124:E124"/>
    <mergeCell ref="F124:G124"/>
    <mergeCell ref="H124:I124"/>
    <mergeCell ref="B147:C147"/>
    <mergeCell ref="B149:C149"/>
    <mergeCell ref="B150:C150"/>
    <mergeCell ref="B151:C151"/>
    <mergeCell ref="B171:C171"/>
    <mergeCell ref="B164:C164"/>
    <mergeCell ref="B153:C153"/>
    <mergeCell ref="B156:C156"/>
    <mergeCell ref="B158:C158"/>
    <mergeCell ref="B159:C159"/>
    <mergeCell ref="B160:C160"/>
    <mergeCell ref="B161:C161"/>
    <mergeCell ref="D156:E156"/>
    <mergeCell ref="B152:C152"/>
    <mergeCell ref="B144:C144"/>
    <mergeCell ref="B146:C146"/>
    <mergeCell ref="T142:U142"/>
    <mergeCell ref="Z143:AA143"/>
    <mergeCell ref="X121:Y121"/>
    <mergeCell ref="Y138:AE138"/>
    <mergeCell ref="J141:K141"/>
    <mergeCell ref="N140:O140"/>
    <mergeCell ref="D144:E144"/>
    <mergeCell ref="N142:O142"/>
    <mergeCell ref="F142:G142"/>
    <mergeCell ref="F140:G140"/>
    <mergeCell ref="D139:E139"/>
    <mergeCell ref="H139:I139"/>
    <mergeCell ref="Y146:AE146"/>
    <mergeCell ref="D145:E145"/>
    <mergeCell ref="J125:N125"/>
    <mergeCell ref="N138:O138"/>
    <mergeCell ref="L138:M138"/>
    <mergeCell ref="L137:M137"/>
    <mergeCell ref="F143:G143"/>
    <mergeCell ref="D138:E138"/>
    <mergeCell ref="B117:C117"/>
    <mergeCell ref="D117:E117"/>
    <mergeCell ref="F117:G117"/>
    <mergeCell ref="H117:I117"/>
    <mergeCell ref="H120:I120"/>
    <mergeCell ref="B120:C120"/>
    <mergeCell ref="H125:I125"/>
    <mergeCell ref="B143:C143"/>
    <mergeCell ref="B142:C142"/>
    <mergeCell ref="B141:C141"/>
    <mergeCell ref="F141:G141"/>
    <mergeCell ref="D140:E140"/>
    <mergeCell ref="B139:C139"/>
    <mergeCell ref="D120:E120"/>
    <mergeCell ref="B125:C125"/>
    <mergeCell ref="D125:E125"/>
    <mergeCell ref="B123:C123"/>
    <mergeCell ref="D123:E123"/>
    <mergeCell ref="F137:G137"/>
    <mergeCell ref="F123:G123"/>
    <mergeCell ref="F125:G125"/>
    <mergeCell ref="B140:C140"/>
    <mergeCell ref="F120:G120"/>
    <mergeCell ref="B115:C115"/>
    <mergeCell ref="H115:I115"/>
    <mergeCell ref="D112:E112"/>
    <mergeCell ref="H112:I112"/>
    <mergeCell ref="F112:G112"/>
    <mergeCell ref="F115:G115"/>
    <mergeCell ref="F116:I116"/>
    <mergeCell ref="B113:F113"/>
    <mergeCell ref="F53:G53"/>
    <mergeCell ref="B58:C58"/>
    <mergeCell ref="B112:C112"/>
    <mergeCell ref="D115:E115"/>
    <mergeCell ref="F57:G57"/>
    <mergeCell ref="H57:I57"/>
    <mergeCell ref="B59:C59"/>
    <mergeCell ref="D59:E59"/>
    <mergeCell ref="F59:G59"/>
    <mergeCell ref="H59:I59"/>
    <mergeCell ref="F70:G70"/>
    <mergeCell ref="B66:C66"/>
    <mergeCell ref="D66:E66"/>
    <mergeCell ref="F66:G66"/>
    <mergeCell ref="H66:I66"/>
    <mergeCell ref="D65:E65"/>
    <mergeCell ref="AF116:AI116"/>
    <mergeCell ref="X115:Y115"/>
    <mergeCell ref="V115:W115"/>
    <mergeCell ref="T115:U115"/>
    <mergeCell ref="T116:U116"/>
    <mergeCell ref="J90:M90"/>
    <mergeCell ref="AD89:AD90"/>
    <mergeCell ref="AA89:AB89"/>
    <mergeCell ref="AG114:AI114"/>
    <mergeCell ref="X89:Y89"/>
    <mergeCell ref="AH89:AH90"/>
    <mergeCell ref="J110:N110"/>
    <mergeCell ref="J109:N109"/>
    <mergeCell ref="J108:N108"/>
    <mergeCell ref="J112:N112"/>
    <mergeCell ref="J111:N111"/>
    <mergeCell ref="V116:W116"/>
    <mergeCell ref="X116:AA116"/>
    <mergeCell ref="AB116:AE116"/>
    <mergeCell ref="AE89:AE90"/>
    <mergeCell ref="B35:C35"/>
    <mergeCell ref="D35:E35"/>
    <mergeCell ref="I53:K53"/>
    <mergeCell ref="D56:E56"/>
    <mergeCell ref="F56:G56"/>
    <mergeCell ref="F84:G84"/>
    <mergeCell ref="H84:I84"/>
    <mergeCell ref="H56:I56"/>
    <mergeCell ref="D47:E47"/>
    <mergeCell ref="F47:G47"/>
    <mergeCell ref="F35:G35"/>
    <mergeCell ref="J44:K44"/>
    <mergeCell ref="J45:K45"/>
    <mergeCell ref="B46:C46"/>
    <mergeCell ref="B45:C45"/>
    <mergeCell ref="B47:C47"/>
    <mergeCell ref="B36:C36"/>
    <mergeCell ref="B37:C37"/>
    <mergeCell ref="J43:M43"/>
    <mergeCell ref="B53:C53"/>
    <mergeCell ref="J35:K35"/>
    <mergeCell ref="D53:E53"/>
    <mergeCell ref="L57:M57"/>
    <mergeCell ref="J58:K58"/>
    <mergeCell ref="D36:E36"/>
    <mergeCell ref="D37:E37"/>
    <mergeCell ref="B43:E43"/>
    <mergeCell ref="F36:G36"/>
    <mergeCell ref="F37:G37"/>
    <mergeCell ref="D44:E44"/>
    <mergeCell ref="F44:G44"/>
    <mergeCell ref="H48:I48"/>
    <mergeCell ref="B44:C44"/>
    <mergeCell ref="F43:I43"/>
    <mergeCell ref="H44:I44"/>
    <mergeCell ref="B38:C38"/>
    <mergeCell ref="D38:E38"/>
    <mergeCell ref="F38:G38"/>
    <mergeCell ref="H38:I38"/>
    <mergeCell ref="B111:C111"/>
    <mergeCell ref="D111:E111"/>
    <mergeCell ref="F111:G111"/>
    <mergeCell ref="H111:I111"/>
    <mergeCell ref="B109:C109"/>
    <mergeCell ref="D109:E109"/>
    <mergeCell ref="F109:G109"/>
    <mergeCell ref="H109:I109"/>
    <mergeCell ref="B110:C110"/>
    <mergeCell ref="D110:E110"/>
    <mergeCell ref="F110:G110"/>
    <mergeCell ref="H110:I110"/>
    <mergeCell ref="D58:E58"/>
    <mergeCell ref="F58:G58"/>
    <mergeCell ref="H58:I58"/>
    <mergeCell ref="B57:C57"/>
    <mergeCell ref="D57:E57"/>
    <mergeCell ref="H47:I47"/>
    <mergeCell ref="D46:E46"/>
    <mergeCell ref="F46:G46"/>
    <mergeCell ref="H46:I46"/>
    <mergeCell ref="B49:C49"/>
    <mergeCell ref="D49:E49"/>
    <mergeCell ref="F49:G49"/>
    <mergeCell ref="H49:I49"/>
    <mergeCell ref="B50:C50"/>
    <mergeCell ref="D50:E50"/>
    <mergeCell ref="F50:G50"/>
    <mergeCell ref="H50:I50"/>
    <mergeCell ref="B51:C51"/>
    <mergeCell ref="D51:E51"/>
    <mergeCell ref="F51:G51"/>
    <mergeCell ref="H51:I51"/>
    <mergeCell ref="B31:C31"/>
    <mergeCell ref="F31:G31"/>
    <mergeCell ref="B32:E32"/>
    <mergeCell ref="B24:C24"/>
    <mergeCell ref="D24:F24"/>
    <mergeCell ref="L22:N22"/>
    <mergeCell ref="G24:H24"/>
    <mergeCell ref="I24:K24"/>
    <mergeCell ref="L24:N24"/>
    <mergeCell ref="L23:N23"/>
    <mergeCell ref="L31:M31"/>
    <mergeCell ref="G22:H22"/>
    <mergeCell ref="F32:I32"/>
    <mergeCell ref="B20:C20"/>
    <mergeCell ref="B19:C19"/>
    <mergeCell ref="B18:C18"/>
    <mergeCell ref="D21:F21"/>
    <mergeCell ref="D20:F20"/>
    <mergeCell ref="D19:F19"/>
    <mergeCell ref="D18:F18"/>
    <mergeCell ref="B21:C21"/>
    <mergeCell ref="B23:C23"/>
    <mergeCell ref="D23:F23"/>
    <mergeCell ref="D22:F22"/>
    <mergeCell ref="B22:C22"/>
    <mergeCell ref="B33:C33"/>
    <mergeCell ref="B48:C48"/>
    <mergeCell ref="B56:C56"/>
    <mergeCell ref="J56:K56"/>
    <mergeCell ref="L53:M53"/>
    <mergeCell ref="B54:E54"/>
    <mergeCell ref="F54:I54"/>
    <mergeCell ref="J54:M54"/>
    <mergeCell ref="B55:C55"/>
    <mergeCell ref="D55:E55"/>
    <mergeCell ref="F55:G55"/>
    <mergeCell ref="H55:I55"/>
    <mergeCell ref="D33:E33"/>
    <mergeCell ref="H36:I36"/>
    <mergeCell ref="B42:C42"/>
    <mergeCell ref="D42:E42"/>
    <mergeCell ref="F42:G42"/>
    <mergeCell ref="I42:K42"/>
    <mergeCell ref="H37:I37"/>
    <mergeCell ref="B34:C34"/>
    <mergeCell ref="D34:E34"/>
    <mergeCell ref="F34:G34"/>
    <mergeCell ref="D48:E48"/>
    <mergeCell ref="F48:G48"/>
    <mergeCell ref="B64:C64"/>
    <mergeCell ref="J72:K72"/>
    <mergeCell ref="L72:M72"/>
    <mergeCell ref="F71:G71"/>
    <mergeCell ref="F72:G72"/>
    <mergeCell ref="B71:C71"/>
    <mergeCell ref="D71:E71"/>
    <mergeCell ref="B72:C72"/>
    <mergeCell ref="D72:E72"/>
    <mergeCell ref="D64:E64"/>
    <mergeCell ref="F64:G64"/>
    <mergeCell ref="H64:I64"/>
    <mergeCell ref="J64:M64"/>
    <mergeCell ref="J65:M65"/>
    <mergeCell ref="B65:C65"/>
    <mergeCell ref="J69:K69"/>
    <mergeCell ref="L69:M69"/>
    <mergeCell ref="J70:K70"/>
    <mergeCell ref="L70:M70"/>
    <mergeCell ref="B69:C69"/>
    <mergeCell ref="D69:E69"/>
    <mergeCell ref="B70:C70"/>
    <mergeCell ref="B77:C77"/>
    <mergeCell ref="D77:E77"/>
    <mergeCell ref="F77:G77"/>
    <mergeCell ref="J77:K77"/>
    <mergeCell ref="L77:M77"/>
    <mergeCell ref="N77:Q77"/>
    <mergeCell ref="L74:M74"/>
    <mergeCell ref="B73:C73"/>
    <mergeCell ref="D73:E73"/>
    <mergeCell ref="B74:C74"/>
    <mergeCell ref="D74:E74"/>
    <mergeCell ref="F74:G74"/>
    <mergeCell ref="F73:G73"/>
    <mergeCell ref="L73:M73"/>
    <mergeCell ref="J74:K74"/>
    <mergeCell ref="J73:K73"/>
    <mergeCell ref="B107:C107"/>
    <mergeCell ref="F108:I108"/>
    <mergeCell ref="F91:G91"/>
    <mergeCell ref="H91:I91"/>
    <mergeCell ref="B91:C91"/>
    <mergeCell ref="F107:G107"/>
    <mergeCell ref="H107:I107"/>
    <mergeCell ref="D91:E91"/>
    <mergeCell ref="D107:E107"/>
    <mergeCell ref="B90:C90"/>
    <mergeCell ref="D90:E90"/>
    <mergeCell ref="F90:G90"/>
    <mergeCell ref="T89:U90"/>
    <mergeCell ref="J89:M89"/>
    <mergeCell ref="H90:I90"/>
    <mergeCell ref="V90:W90"/>
    <mergeCell ref="F86:G86"/>
    <mergeCell ref="B87:C87"/>
    <mergeCell ref="D87:E87"/>
    <mergeCell ref="F87:G87"/>
    <mergeCell ref="H87:I87"/>
    <mergeCell ref="F88:G88"/>
    <mergeCell ref="H88:I88"/>
    <mergeCell ref="B89:C89"/>
    <mergeCell ref="D89:E89"/>
    <mergeCell ref="F89:G89"/>
    <mergeCell ref="H89:I89"/>
    <mergeCell ref="AK89:AK90"/>
    <mergeCell ref="AK87:AK88"/>
    <mergeCell ref="AI89:AI90"/>
    <mergeCell ref="AI87:AI88"/>
    <mergeCell ref="AG89:AG90"/>
    <mergeCell ref="AE87:AE88"/>
    <mergeCell ref="AG87:AG88"/>
    <mergeCell ref="B86:C86"/>
    <mergeCell ref="AJ89:AJ90"/>
    <mergeCell ref="AJ87:AJ88"/>
    <mergeCell ref="AF89:AF90"/>
    <mergeCell ref="AD87:AD88"/>
    <mergeCell ref="V87:W87"/>
    <mergeCell ref="X87:Y87"/>
    <mergeCell ref="AA87:AB87"/>
    <mergeCell ref="T87:U88"/>
    <mergeCell ref="J86:M86"/>
    <mergeCell ref="H86:I86"/>
    <mergeCell ref="AH87:AH88"/>
    <mergeCell ref="AF87:AF88"/>
    <mergeCell ref="V89:W89"/>
    <mergeCell ref="V88:W88"/>
    <mergeCell ref="B88:C88"/>
    <mergeCell ref="D88:E88"/>
    <mergeCell ref="B78:C78"/>
    <mergeCell ref="N79:Q79"/>
    <mergeCell ref="D78:E78"/>
    <mergeCell ref="N80:Q80"/>
    <mergeCell ref="F78:G78"/>
    <mergeCell ref="J78:K78"/>
    <mergeCell ref="L78:M78"/>
    <mergeCell ref="J107:K107"/>
    <mergeCell ref="D86:E86"/>
    <mergeCell ref="J80:K80"/>
    <mergeCell ref="L80:M80"/>
    <mergeCell ref="J91:M91"/>
    <mergeCell ref="L79:M79"/>
    <mergeCell ref="F82:G82"/>
    <mergeCell ref="B81:C81"/>
    <mergeCell ref="D81:E81"/>
    <mergeCell ref="F81:G81"/>
    <mergeCell ref="D79:E79"/>
    <mergeCell ref="F80:G80"/>
    <mergeCell ref="B80:C80"/>
    <mergeCell ref="D80:E80"/>
    <mergeCell ref="B82:C82"/>
    <mergeCell ref="D82:E82"/>
    <mergeCell ref="B79:C79"/>
    <mergeCell ref="F147:G147"/>
    <mergeCell ref="F149:G149"/>
    <mergeCell ref="N76:Q76"/>
    <mergeCell ref="N72:Q72"/>
    <mergeCell ref="F79:G79"/>
    <mergeCell ref="J71:K71"/>
    <mergeCell ref="L71:M71"/>
    <mergeCell ref="N81:Q81"/>
    <mergeCell ref="J117:N117"/>
    <mergeCell ref="N71:Q71"/>
    <mergeCell ref="L147:M147"/>
    <mergeCell ref="N147:O147"/>
    <mergeCell ref="H147:I147"/>
    <mergeCell ref="J147:K147"/>
    <mergeCell ref="L144:M144"/>
    <mergeCell ref="N144:O144"/>
    <mergeCell ref="L140:M140"/>
    <mergeCell ref="L139:M139"/>
    <mergeCell ref="J85:M85"/>
    <mergeCell ref="N73:Q73"/>
    <mergeCell ref="L81:M81"/>
    <mergeCell ref="J106:L106"/>
    <mergeCell ref="J87:M87"/>
    <mergeCell ref="J88:M88"/>
    <mergeCell ref="F152:G152"/>
    <mergeCell ref="N151:O151"/>
    <mergeCell ref="J151:K151"/>
    <mergeCell ref="D149:E149"/>
    <mergeCell ref="L149:M149"/>
    <mergeCell ref="N149:O149"/>
    <mergeCell ref="H149:I149"/>
    <mergeCell ref="J149:K149"/>
    <mergeCell ref="D151:E151"/>
    <mergeCell ref="F162:G162"/>
    <mergeCell ref="L162:M162"/>
    <mergeCell ref="N162:O162"/>
    <mergeCell ref="H162:I162"/>
    <mergeCell ref="J162:K162"/>
    <mergeCell ref="F165:G165"/>
    <mergeCell ref="N159:O159"/>
    <mergeCell ref="H158:I158"/>
    <mergeCell ref="J158:K158"/>
    <mergeCell ref="H159:I159"/>
    <mergeCell ref="J159:K159"/>
    <mergeCell ref="F158:G158"/>
    <mergeCell ref="L158:M158"/>
    <mergeCell ref="N158:O158"/>
    <mergeCell ref="F161:G161"/>
    <mergeCell ref="F159:G159"/>
    <mergeCell ref="D171:E171"/>
    <mergeCell ref="F171:G171"/>
    <mergeCell ref="L171:M171"/>
    <mergeCell ref="N171:O171"/>
    <mergeCell ref="H138:I138"/>
    <mergeCell ref="J138:K138"/>
    <mergeCell ref="D169:E169"/>
    <mergeCell ref="F169:G169"/>
    <mergeCell ref="L169:M169"/>
    <mergeCell ref="N169:O169"/>
    <mergeCell ref="D170:E170"/>
    <mergeCell ref="F170:G170"/>
    <mergeCell ref="L170:M170"/>
    <mergeCell ref="N170:O170"/>
    <mergeCell ref="H169:I169"/>
    <mergeCell ref="J169:K169"/>
    <mergeCell ref="H170:I170"/>
    <mergeCell ref="J170:K170"/>
    <mergeCell ref="D167:E167"/>
    <mergeCell ref="F167:G167"/>
    <mergeCell ref="L167:M167"/>
    <mergeCell ref="N167:O167"/>
    <mergeCell ref="D168:E168"/>
    <mergeCell ref="F168:G168"/>
    <mergeCell ref="H167:I167"/>
    <mergeCell ref="H168:I168"/>
    <mergeCell ref="J171:K171"/>
    <mergeCell ref="H140:I140"/>
    <mergeCell ref="H141:I141"/>
    <mergeCell ref="H142:I142"/>
    <mergeCell ref="H143:I143"/>
    <mergeCell ref="H144:I144"/>
    <mergeCell ref="J140:K140"/>
    <mergeCell ref="H153:I153"/>
    <mergeCell ref="J153:K153"/>
    <mergeCell ref="H156:I156"/>
    <mergeCell ref="J142:K142"/>
    <mergeCell ref="J143:K143"/>
    <mergeCell ref="J144:K144"/>
    <mergeCell ref="H145:I145"/>
    <mergeCell ref="H165:I165"/>
    <mergeCell ref="J165:K165"/>
    <mergeCell ref="H150:I150"/>
    <mergeCell ref="J150:K150"/>
    <mergeCell ref="J156:K156"/>
    <mergeCell ref="H152:I152"/>
    <mergeCell ref="J152:K152"/>
    <mergeCell ref="J167:K167"/>
    <mergeCell ref="J200:K200"/>
    <mergeCell ref="L200:M200"/>
    <mergeCell ref="N200:O200"/>
    <mergeCell ref="L153:M153"/>
    <mergeCell ref="L145:M145"/>
    <mergeCell ref="L165:M165"/>
    <mergeCell ref="N165:O165"/>
    <mergeCell ref="J183:M183"/>
    <mergeCell ref="L161:M161"/>
    <mergeCell ref="J160:K160"/>
    <mergeCell ref="L150:M150"/>
    <mergeCell ref="N156:O156"/>
    <mergeCell ref="L155:M155"/>
    <mergeCell ref="N150:O150"/>
    <mergeCell ref="N153:O153"/>
    <mergeCell ref="N152:O152"/>
    <mergeCell ref="L151:M151"/>
    <mergeCell ref="J184:M184"/>
    <mergeCell ref="B196:C196"/>
    <mergeCell ref="D196:E196"/>
    <mergeCell ref="F196:G196"/>
    <mergeCell ref="H196:I196"/>
    <mergeCell ref="J196:M196"/>
    <mergeCell ref="B197:C197"/>
    <mergeCell ref="D197:E197"/>
    <mergeCell ref="F197:G197"/>
    <mergeCell ref="H197:I197"/>
    <mergeCell ref="J197:M197"/>
    <mergeCell ref="G212:H212"/>
    <mergeCell ref="G213:H213"/>
    <mergeCell ref="G214:H214"/>
    <mergeCell ref="H200:I200"/>
    <mergeCell ref="B203:C203"/>
    <mergeCell ref="B204:C204"/>
    <mergeCell ref="B205:C205"/>
    <mergeCell ref="B206:C206"/>
    <mergeCell ref="B207:C207"/>
    <mergeCell ref="E203:F203"/>
    <mergeCell ref="E204:F204"/>
    <mergeCell ref="E205:F205"/>
    <mergeCell ref="E207:F207"/>
    <mergeCell ref="E206:F206"/>
    <mergeCell ref="G203:H203"/>
    <mergeCell ref="G204:H204"/>
    <mergeCell ref="G205:H205"/>
    <mergeCell ref="G206:H206"/>
    <mergeCell ref="G207:H207"/>
    <mergeCell ref="B211:C211"/>
    <mergeCell ref="G209:H209"/>
    <mergeCell ref="G210:H210"/>
    <mergeCell ref="G211:H211"/>
    <mergeCell ref="E208:F208"/>
    <mergeCell ref="B212:C212"/>
    <mergeCell ref="B213:C213"/>
    <mergeCell ref="B214:C214"/>
    <mergeCell ref="E212:F212"/>
    <mergeCell ref="E213:F213"/>
    <mergeCell ref="B209:C209"/>
    <mergeCell ref="B210:C210"/>
    <mergeCell ref="B208:C208"/>
    <mergeCell ref="E214:F214"/>
    <mergeCell ref="E209:F209"/>
    <mergeCell ref="E210:F210"/>
    <mergeCell ref="E211:F211"/>
    <mergeCell ref="J229:M229"/>
    <mergeCell ref="B230:C230"/>
    <mergeCell ref="D230:E230"/>
    <mergeCell ref="F230:G230"/>
    <mergeCell ref="H230:I230"/>
    <mergeCell ref="J230:M230"/>
    <mergeCell ref="J228:M228"/>
    <mergeCell ref="E215:F215"/>
    <mergeCell ref="E216:F216"/>
    <mergeCell ref="E217:F217"/>
    <mergeCell ref="G215:H215"/>
    <mergeCell ref="G216:H216"/>
    <mergeCell ref="G217:H217"/>
    <mergeCell ref="B229:C229"/>
    <mergeCell ref="D229:E229"/>
    <mergeCell ref="F229:G229"/>
    <mergeCell ref="H229:I229"/>
    <mergeCell ref="B215:C215"/>
    <mergeCell ref="B216:C216"/>
    <mergeCell ref="B217:C217"/>
    <mergeCell ref="H233:I233"/>
    <mergeCell ref="J233:M233"/>
    <mergeCell ref="B236:C236"/>
    <mergeCell ref="D236:E236"/>
    <mergeCell ref="F236:G236"/>
    <mergeCell ref="H236:I236"/>
    <mergeCell ref="J236:M236"/>
    <mergeCell ref="B231:C231"/>
    <mergeCell ref="D231:E231"/>
    <mergeCell ref="F231:G231"/>
    <mergeCell ref="H231:I231"/>
    <mergeCell ref="J231:M231"/>
    <mergeCell ref="B232:C232"/>
    <mergeCell ref="D232:E232"/>
    <mergeCell ref="F232:G232"/>
    <mergeCell ref="H232:I232"/>
    <mergeCell ref="J232:M232"/>
    <mergeCell ref="J235:M235"/>
    <mergeCell ref="B233:C233"/>
    <mergeCell ref="D233:E233"/>
    <mergeCell ref="F233:G233"/>
    <mergeCell ref="J237:M237"/>
    <mergeCell ref="B238:C238"/>
    <mergeCell ref="D238:E238"/>
    <mergeCell ref="F238:G238"/>
    <mergeCell ref="H238:I238"/>
    <mergeCell ref="J238:M238"/>
    <mergeCell ref="D239:E239"/>
    <mergeCell ref="F239:G239"/>
    <mergeCell ref="H239:I239"/>
    <mergeCell ref="B239:C239"/>
    <mergeCell ref="J239:M239"/>
    <mergeCell ref="F267:G267"/>
    <mergeCell ref="H267:I267"/>
    <mergeCell ref="B259:C259"/>
    <mergeCell ref="D259:E259"/>
    <mergeCell ref="F259:G259"/>
    <mergeCell ref="H259:I259"/>
    <mergeCell ref="B237:C237"/>
    <mergeCell ref="D237:E237"/>
    <mergeCell ref="F237:G237"/>
    <mergeCell ref="H237:I237"/>
    <mergeCell ref="B240:C240"/>
    <mergeCell ref="D240:E240"/>
    <mergeCell ref="F240:G240"/>
    <mergeCell ref="H240:I240"/>
    <mergeCell ref="B256:C256"/>
    <mergeCell ref="D256:E256"/>
    <mergeCell ref="F256:G256"/>
    <mergeCell ref="H256:I256"/>
    <mergeCell ref="B251:R253"/>
    <mergeCell ref="H255:I255"/>
    <mergeCell ref="O255:Q255"/>
    <mergeCell ref="J240:M240"/>
    <mergeCell ref="J255:K255"/>
    <mergeCell ref="D255:E255"/>
    <mergeCell ref="B265:C265"/>
    <mergeCell ref="D265:E265"/>
    <mergeCell ref="B282:C282"/>
    <mergeCell ref="D282:E282"/>
    <mergeCell ref="F282:G282"/>
    <mergeCell ref="H282:I282"/>
    <mergeCell ref="B279:C279"/>
    <mergeCell ref="B266:C266"/>
    <mergeCell ref="D266:E266"/>
    <mergeCell ref="B278:C278"/>
    <mergeCell ref="F278:G278"/>
    <mergeCell ref="D279:E279"/>
    <mergeCell ref="H280:I280"/>
    <mergeCell ref="B281:C281"/>
    <mergeCell ref="B277:C277"/>
    <mergeCell ref="H275:I275"/>
    <mergeCell ref="H273:I273"/>
    <mergeCell ref="B274:C274"/>
    <mergeCell ref="D272:E272"/>
    <mergeCell ref="F271:G271"/>
    <mergeCell ref="D278:E278"/>
    <mergeCell ref="H281:I281"/>
    <mergeCell ref="B267:C267"/>
    <mergeCell ref="D267:E267"/>
    <mergeCell ref="H278:I278"/>
    <mergeCell ref="B275:C275"/>
    <mergeCell ref="D281:E281"/>
    <mergeCell ref="F281:G281"/>
    <mergeCell ref="D275:E275"/>
    <mergeCell ref="B273:C273"/>
    <mergeCell ref="D273:E273"/>
    <mergeCell ref="F273:G273"/>
    <mergeCell ref="H271:I271"/>
    <mergeCell ref="F272:G272"/>
    <mergeCell ref="H272:I272"/>
    <mergeCell ref="H274:I274"/>
    <mergeCell ref="D280:E280"/>
    <mergeCell ref="F280:G280"/>
    <mergeCell ref="F275:G275"/>
    <mergeCell ref="F279:G279"/>
    <mergeCell ref="H279:I279"/>
    <mergeCell ref="B280:C280"/>
    <mergeCell ref="F266:G266"/>
    <mergeCell ref="H266:I266"/>
    <mergeCell ref="B271:C271"/>
    <mergeCell ref="D271:E271"/>
    <mergeCell ref="D257:E257"/>
    <mergeCell ref="F257:G257"/>
    <mergeCell ref="H257:I257"/>
    <mergeCell ref="B258:C258"/>
    <mergeCell ref="D258:E258"/>
    <mergeCell ref="F258:G258"/>
    <mergeCell ref="H258:I258"/>
    <mergeCell ref="B257:C257"/>
    <mergeCell ref="B260:C260"/>
    <mergeCell ref="D260:E260"/>
    <mergeCell ref="H260:I260"/>
    <mergeCell ref="F260:G260"/>
    <mergeCell ref="B263:C263"/>
    <mergeCell ref="F265:G265"/>
    <mergeCell ref="H265:I265"/>
    <mergeCell ref="D264:E264"/>
    <mergeCell ref="F264:G264"/>
    <mergeCell ref="H264:I264"/>
    <mergeCell ref="F263:G263"/>
    <mergeCell ref="H263:I263"/>
    <mergeCell ref="AF118:AG118"/>
    <mergeCell ref="AB118:AC118"/>
    <mergeCell ref="X118:Y118"/>
    <mergeCell ref="AE119:AG119"/>
    <mergeCell ref="D141:E141"/>
    <mergeCell ref="D274:E274"/>
    <mergeCell ref="F274:G274"/>
    <mergeCell ref="AF123:AG123"/>
    <mergeCell ref="AB123:AC123"/>
    <mergeCell ref="X123:Y123"/>
    <mergeCell ref="N161:O161"/>
    <mergeCell ref="AF121:AG121"/>
    <mergeCell ref="L142:M142"/>
    <mergeCell ref="D147:E147"/>
    <mergeCell ref="D146:E146"/>
    <mergeCell ref="F146:G146"/>
    <mergeCell ref="F160:G160"/>
    <mergeCell ref="L160:M160"/>
    <mergeCell ref="N160:O160"/>
    <mergeCell ref="D159:E159"/>
    <mergeCell ref="L164:M164"/>
    <mergeCell ref="H161:I161"/>
    <mergeCell ref="J161:K161"/>
    <mergeCell ref="H171:I171"/>
    <mergeCell ref="B148:C148"/>
    <mergeCell ref="D148:E148"/>
    <mergeCell ref="H148:I148"/>
    <mergeCell ref="H160:I160"/>
    <mergeCell ref="F153:G153"/>
    <mergeCell ref="L148:M148"/>
    <mergeCell ref="L159:M159"/>
    <mergeCell ref="F156:G156"/>
    <mergeCell ref="L156:M156"/>
    <mergeCell ref="H151:I151"/>
    <mergeCell ref="B157:C157"/>
    <mergeCell ref="D157:E157"/>
    <mergeCell ref="L154:M154"/>
    <mergeCell ref="H154:I154"/>
    <mergeCell ref="D154:E154"/>
    <mergeCell ref="D152:E152"/>
    <mergeCell ref="D158:E158"/>
    <mergeCell ref="D155:E155"/>
    <mergeCell ref="F155:G155"/>
    <mergeCell ref="D150:E150"/>
    <mergeCell ref="F150:G150"/>
    <mergeCell ref="D153:E153"/>
    <mergeCell ref="F151:G151"/>
    <mergeCell ref="L152:M152"/>
    <mergeCell ref="B285:Q285"/>
    <mergeCell ref="B166:C166"/>
    <mergeCell ref="D166:E166"/>
    <mergeCell ref="H157:I157"/>
    <mergeCell ref="H166:I166"/>
    <mergeCell ref="D164:E164"/>
    <mergeCell ref="F164:G164"/>
    <mergeCell ref="D165:E165"/>
    <mergeCell ref="D161:E161"/>
    <mergeCell ref="L172:M172"/>
    <mergeCell ref="H172:I172"/>
    <mergeCell ref="D172:E172"/>
    <mergeCell ref="L163:M163"/>
    <mergeCell ref="D163:E163"/>
    <mergeCell ref="L157:M157"/>
    <mergeCell ref="L166:M166"/>
    <mergeCell ref="D160:E160"/>
    <mergeCell ref="D162:E162"/>
    <mergeCell ref="B262:C262"/>
    <mergeCell ref="D270:E270"/>
    <mergeCell ref="H270:I270"/>
    <mergeCell ref="B272:C272"/>
    <mergeCell ref="B264:C264"/>
    <mergeCell ref="D263:E263"/>
    <mergeCell ref="W14:AB14"/>
    <mergeCell ref="T14:V14"/>
    <mergeCell ref="T15:X17"/>
    <mergeCell ref="Y144:AE144"/>
    <mergeCell ref="Y145:AE145"/>
    <mergeCell ref="AB121:AC121"/>
    <mergeCell ref="D142:E142"/>
    <mergeCell ref="D143:E143"/>
    <mergeCell ref="F144:G144"/>
    <mergeCell ref="AA86:AC86"/>
    <mergeCell ref="AA90:AB90"/>
    <mergeCell ref="X90:Y90"/>
    <mergeCell ref="X88:Y88"/>
    <mergeCell ref="AA88:AB88"/>
    <mergeCell ref="D70:E70"/>
    <mergeCell ref="F69:G69"/>
    <mergeCell ref="F65:G65"/>
    <mergeCell ref="H65:I65"/>
    <mergeCell ref="D31:E31"/>
    <mergeCell ref="H35:I35"/>
    <mergeCell ref="H34:I34"/>
    <mergeCell ref="D45:E45"/>
    <mergeCell ref="F45:G45"/>
    <mergeCell ref="H45:I45"/>
  </mergeCells>
  <phoneticPr fontId="2"/>
  <dataValidations count="10">
    <dataValidation type="list" allowBlank="1" showInputMessage="1" showErrorMessage="1" sqref="G19:H24" xr:uid="{00000000-0002-0000-0100-000000000000}">
      <formula1>"男性,女性"</formula1>
    </dataValidation>
    <dataValidation type="list" showInputMessage="1" sqref="B138:C138 B147:C147 B156:C156 B165:C165" xr:uid="{00000000-0002-0000-0100-000002000000}">
      <formula1>"保育園0～3歳"</formula1>
    </dataValidation>
    <dataValidation type="list" showInputMessage="1" sqref="B139:C139 B148:C148 B157:C157 B166:C166" xr:uid="{00000000-0002-0000-0100-000003000000}">
      <formula1>"保育園4～6歳,幼稚園（私）,幼稚園（公）"</formula1>
    </dataValidation>
    <dataValidation type="list" allowBlank="1" showInputMessage="1" sqref="B140:C140 B149:C149 B158:C158 B167:C167" xr:uid="{00000000-0002-0000-0100-000004000000}">
      <formula1>"小学校（公）,小学校（私）"</formula1>
    </dataValidation>
    <dataValidation type="list" allowBlank="1" showInputMessage="1" sqref="B141:C141 B150:C150 B159:C159 B168:C168" xr:uid="{00000000-0002-0000-0100-000005000000}">
      <formula1>"中学校（公）,中学校（私）"</formula1>
    </dataValidation>
    <dataValidation type="list" allowBlank="1" showInputMessage="1" sqref="B142:C142 B151:C151 B160:C160 B169:C169" xr:uid="{00000000-0002-0000-0100-000006000000}">
      <formula1>"高校（公）,高校（私）"</formula1>
    </dataValidation>
    <dataValidation type="list" allowBlank="1" showInputMessage="1" sqref="B143:C143 B152:C152 B161:C161 B170:C170" xr:uid="{00000000-0002-0000-0100-000007000000}">
      <formula1>"大学（国公）,大学（私文）,大学（理）,大学（薬）,大学（医歯）"</formula1>
    </dataValidation>
    <dataValidation type="list" allowBlank="1" showInputMessage="1" sqref="B144:C144 B153:C153 B162:C162 B171:C171" xr:uid="{00000000-0002-0000-0100-000008000000}">
      <formula1>"大学院"</formula1>
    </dataValidation>
    <dataValidation type="list" allowBlank="1" showInputMessage="1" showErrorMessage="1" sqref="I19:K24" xr:uid="{00000000-0002-0000-0100-000009000000}">
      <formula1>"世帯主,配偶者,子供１,子供２,子供３,子供４,親,その他"</formula1>
    </dataValidation>
    <dataValidation type="list" allowBlank="1" showInputMessage="1" showErrorMessage="1" sqref="P19:R24" xr:uid="{98318653-BF3A-4AB7-B8A8-434319A0FE81}">
      <formula1>"会社員等,パート,自営業,専業主婦,学生,乳幼児,自由業,その他"</formula1>
    </dataValidation>
  </dataValidations>
  <hyperlinks>
    <hyperlink ref="AG114" location="住宅ローン返済表!A1" display="住宅ローン返済表へ" xr:uid="{00000000-0004-0000-0100-000000000000}"/>
    <hyperlink ref="M2" location="入力シート!B10" display="0.基本" xr:uid="{00000000-0004-0000-0100-000001000000}"/>
    <hyperlink ref="Y146" r:id="rId1" xr:uid="{00000000-0004-0000-0100-000002000000}"/>
    <hyperlink ref="T32:X34" location="手取額計算!A1" display="手取り額計算シート" xr:uid="{00000000-0004-0000-0100-000003000000}"/>
    <hyperlink ref="N2" location="入力シート!B29" display="収入" xr:uid="{00000000-0004-0000-0100-000004000000}"/>
    <hyperlink ref="O2" location="入力シート!B101" display="生活費" xr:uid="{00000000-0004-0000-0100-000005000000}"/>
    <hyperlink ref="P2" location="入力シート!B109" display="住宅費" xr:uid="{00000000-0004-0000-0100-000006000000}"/>
    <hyperlink ref="Q2" location="入力シート!B131" display="教育費" xr:uid="{00000000-0004-0000-0100-000007000000}"/>
    <hyperlink ref="R2" location="入力シート!B250" display="運用" xr:uid="{00000000-0004-0000-0100-000008000000}"/>
    <hyperlink ref="B13:D14" r:id="rId2" display="ライフプラン表のスタートは当年の1/1が良い理由" xr:uid="{00000000-0004-0000-0100-000009000000}"/>
    <hyperlink ref="B113:F113" r:id="rId3" display="家計の月間支出は平均どれくらい？" xr:uid="{00000000-0004-0000-0100-00000A000000}"/>
    <hyperlink ref="P125:S125" r:id="rId4" display="繰上返済を反映する方法は？" xr:uid="{00000000-0004-0000-0100-00000B000000}"/>
    <hyperlink ref="T15:X17" r:id="rId5" display="https://www.excelcf.net/mokuji/" xr:uid="{00000000-0004-0000-0100-00000C000000}"/>
    <hyperlink ref="V157" r:id="rId6" xr:uid="{00000000-0004-0000-0100-00000D000000}"/>
    <hyperlink ref="V156" r:id="rId7" xr:uid="{00000000-0004-0000-0100-00000E000000}"/>
    <hyperlink ref="J106:L106" r:id="rId8" display="物価上昇率とは何ですか？" xr:uid="{00000000-0004-0000-0100-00000F000000}"/>
    <hyperlink ref="B285:Q285" location="CF表!A1" display="入力はここまでです。お疲れさまでした。CF表のシートをご確認ください。" xr:uid="{0E112D3A-CCB8-4C16-8990-F3C983A0C83C}"/>
    <hyperlink ref="T91" r:id="rId9" display="20年後、公的年金は今より２割程目減りする？所得代替率とは？" xr:uid="{D96B9E71-A4B8-444A-83C0-103102CAC03B}"/>
    <hyperlink ref="W14:AB14" r:id="rId10" display="自分でつくれるエクセル・ライフプラン表" xr:uid="{AE906DBE-2E6F-4CE1-B40B-02158D6DB3D5}"/>
  </hyperlinks>
  <printOptions horizontalCentered="1"/>
  <pageMargins left="0.70866141732283472" right="0.70866141732283472" top="0.74803149606299213" bottom="0.74803149606299213" header="0.31496062992125984" footer="0.31496062992125984"/>
  <pageSetup paperSize="9" scale="85" fitToHeight="5" orientation="portrait" r:id="rId11"/>
  <drawing r:id="rId12"/>
  <legacy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X46"/>
  <sheetViews>
    <sheetView zoomScaleNormal="100" workbookViewId="0">
      <pane xSplit="3" topLeftCell="D1" activePane="topRight" state="frozen"/>
      <selection pane="topRight" activeCell="E14" sqref="E14"/>
    </sheetView>
  </sheetViews>
  <sheetFormatPr defaultRowHeight="10.5"/>
  <cols>
    <col min="1" max="1" width="1.625" style="44" customWidth="1"/>
    <col min="2" max="2" width="16.5" style="44" customWidth="1"/>
    <col min="3" max="3" width="4.875" style="44" customWidth="1"/>
    <col min="4" max="76" width="5.625" style="44" customWidth="1"/>
    <col min="77" max="16384" width="9" style="44"/>
  </cols>
  <sheetData>
    <row r="1" spans="1:76">
      <c r="A1" s="42"/>
      <c r="B1" s="42"/>
      <c r="C1" s="42"/>
      <c r="D1" s="43" t="s">
        <v>8</v>
      </c>
      <c r="E1" s="43">
        <v>1</v>
      </c>
      <c r="F1" s="43">
        <f t="shared" ref="F1:AK1" si="0">E1+1</f>
        <v>2</v>
      </c>
      <c r="G1" s="43">
        <f t="shared" si="0"/>
        <v>3</v>
      </c>
      <c r="H1" s="43">
        <f t="shared" si="0"/>
        <v>4</v>
      </c>
      <c r="I1" s="43">
        <f t="shared" si="0"/>
        <v>5</v>
      </c>
      <c r="J1" s="43">
        <f t="shared" si="0"/>
        <v>6</v>
      </c>
      <c r="K1" s="43">
        <f t="shared" si="0"/>
        <v>7</v>
      </c>
      <c r="L1" s="43">
        <f t="shared" si="0"/>
        <v>8</v>
      </c>
      <c r="M1" s="43">
        <f t="shared" si="0"/>
        <v>9</v>
      </c>
      <c r="N1" s="43">
        <f t="shared" si="0"/>
        <v>10</v>
      </c>
      <c r="O1" s="43">
        <f t="shared" si="0"/>
        <v>11</v>
      </c>
      <c r="P1" s="43">
        <f t="shared" si="0"/>
        <v>12</v>
      </c>
      <c r="Q1" s="43">
        <f t="shared" si="0"/>
        <v>13</v>
      </c>
      <c r="R1" s="43">
        <f t="shared" si="0"/>
        <v>14</v>
      </c>
      <c r="S1" s="43">
        <f t="shared" si="0"/>
        <v>15</v>
      </c>
      <c r="T1" s="43">
        <f t="shared" si="0"/>
        <v>16</v>
      </c>
      <c r="U1" s="43">
        <f t="shared" si="0"/>
        <v>17</v>
      </c>
      <c r="V1" s="43">
        <f t="shared" si="0"/>
        <v>18</v>
      </c>
      <c r="W1" s="43">
        <f t="shared" si="0"/>
        <v>19</v>
      </c>
      <c r="X1" s="43">
        <f t="shared" si="0"/>
        <v>20</v>
      </c>
      <c r="Y1" s="43">
        <f t="shared" si="0"/>
        <v>21</v>
      </c>
      <c r="Z1" s="43">
        <f t="shared" si="0"/>
        <v>22</v>
      </c>
      <c r="AA1" s="43">
        <f t="shared" si="0"/>
        <v>23</v>
      </c>
      <c r="AB1" s="43">
        <f t="shared" si="0"/>
        <v>24</v>
      </c>
      <c r="AC1" s="43">
        <f t="shared" si="0"/>
        <v>25</v>
      </c>
      <c r="AD1" s="43">
        <f t="shared" si="0"/>
        <v>26</v>
      </c>
      <c r="AE1" s="43">
        <f t="shared" si="0"/>
        <v>27</v>
      </c>
      <c r="AF1" s="43">
        <f t="shared" si="0"/>
        <v>28</v>
      </c>
      <c r="AG1" s="43">
        <f t="shared" si="0"/>
        <v>29</v>
      </c>
      <c r="AH1" s="43">
        <f t="shared" si="0"/>
        <v>30</v>
      </c>
      <c r="AI1" s="43">
        <f t="shared" si="0"/>
        <v>31</v>
      </c>
      <c r="AJ1" s="43">
        <f t="shared" si="0"/>
        <v>32</v>
      </c>
      <c r="AK1" s="43">
        <f t="shared" si="0"/>
        <v>33</v>
      </c>
      <c r="AL1" s="43">
        <f t="shared" ref="AL1:BG1" si="1">AK1+1</f>
        <v>34</v>
      </c>
      <c r="AM1" s="43">
        <f t="shared" si="1"/>
        <v>35</v>
      </c>
      <c r="AN1" s="43">
        <f t="shared" si="1"/>
        <v>36</v>
      </c>
      <c r="AO1" s="43">
        <f t="shared" si="1"/>
        <v>37</v>
      </c>
      <c r="AP1" s="43">
        <f t="shared" si="1"/>
        <v>38</v>
      </c>
      <c r="AQ1" s="43">
        <f t="shared" si="1"/>
        <v>39</v>
      </c>
      <c r="AR1" s="43">
        <f t="shared" si="1"/>
        <v>40</v>
      </c>
      <c r="AS1" s="43">
        <f t="shared" si="1"/>
        <v>41</v>
      </c>
      <c r="AT1" s="43">
        <f t="shared" si="1"/>
        <v>42</v>
      </c>
      <c r="AU1" s="43">
        <f t="shared" si="1"/>
        <v>43</v>
      </c>
      <c r="AV1" s="43">
        <f t="shared" si="1"/>
        <v>44</v>
      </c>
      <c r="AW1" s="43">
        <f t="shared" si="1"/>
        <v>45</v>
      </c>
      <c r="AX1" s="43">
        <f t="shared" si="1"/>
        <v>46</v>
      </c>
      <c r="AY1" s="43">
        <f t="shared" si="1"/>
        <v>47</v>
      </c>
      <c r="AZ1" s="43">
        <f t="shared" si="1"/>
        <v>48</v>
      </c>
      <c r="BA1" s="43">
        <f t="shared" si="1"/>
        <v>49</v>
      </c>
      <c r="BB1" s="43">
        <f t="shared" si="1"/>
        <v>50</v>
      </c>
      <c r="BC1" s="43">
        <f t="shared" si="1"/>
        <v>51</v>
      </c>
      <c r="BD1" s="43">
        <f t="shared" si="1"/>
        <v>52</v>
      </c>
      <c r="BE1" s="43">
        <f t="shared" si="1"/>
        <v>53</v>
      </c>
      <c r="BF1" s="43">
        <f t="shared" si="1"/>
        <v>54</v>
      </c>
      <c r="BG1" s="43">
        <f t="shared" si="1"/>
        <v>55</v>
      </c>
      <c r="BH1" s="43">
        <f t="shared" ref="BH1:BH2" si="2">BG1+1</f>
        <v>56</v>
      </c>
      <c r="BI1" s="43">
        <f t="shared" ref="BI1:BI2" si="3">BH1+1</f>
        <v>57</v>
      </c>
      <c r="BJ1" s="43">
        <f t="shared" ref="BJ1:BJ2" si="4">BI1+1</f>
        <v>58</v>
      </c>
      <c r="BK1" s="43">
        <f t="shared" ref="BK1:BK2" si="5">BJ1+1</f>
        <v>59</v>
      </c>
      <c r="BL1" s="43">
        <f t="shared" ref="BL1:BL2" si="6">BK1+1</f>
        <v>60</v>
      </c>
      <c r="BM1" s="43">
        <f t="shared" ref="BM1:BM2" si="7">BL1+1</f>
        <v>61</v>
      </c>
      <c r="BN1" s="43">
        <f t="shared" ref="BN1:BN2" si="8">BM1+1</f>
        <v>62</v>
      </c>
      <c r="BO1" s="43">
        <f t="shared" ref="BO1:BO2" si="9">BN1+1</f>
        <v>63</v>
      </c>
      <c r="BP1" s="43">
        <f t="shared" ref="BP1:BP2" si="10">BO1+1</f>
        <v>64</v>
      </c>
      <c r="BQ1" s="43">
        <f t="shared" ref="BQ1:BQ2" si="11">BP1+1</f>
        <v>65</v>
      </c>
      <c r="BR1" s="43">
        <f t="shared" ref="BR1:BR2" si="12">BQ1+1</f>
        <v>66</v>
      </c>
      <c r="BS1" s="43">
        <f t="shared" ref="BS1:BS2" si="13">BR1+1</f>
        <v>67</v>
      </c>
      <c r="BT1" s="43">
        <f t="shared" ref="BT1:BT2" si="14">BS1+1</f>
        <v>68</v>
      </c>
      <c r="BU1" s="43">
        <f t="shared" ref="BU1:BU2" si="15">BT1+1</f>
        <v>69</v>
      </c>
      <c r="BV1" s="43">
        <f t="shared" ref="BV1:BV2" si="16">BU1+1</f>
        <v>70</v>
      </c>
      <c r="BW1" s="43">
        <f t="shared" ref="BW1:BW2" si="17">BV1+1</f>
        <v>71</v>
      </c>
      <c r="BX1" s="43">
        <f t="shared" ref="BX1:BX2" si="18">BW1+1</f>
        <v>72</v>
      </c>
    </row>
    <row r="2" spans="1:76" s="45" customFormat="1">
      <c r="A2" s="569" t="s">
        <v>0</v>
      </c>
      <c r="B2" s="570"/>
      <c r="C2" s="240" t="s">
        <v>1</v>
      </c>
      <c r="D2" s="241">
        <f>YEAR(入力シート!C12)</f>
        <v>1900</v>
      </c>
      <c r="E2" s="241">
        <f>D2+1</f>
        <v>1901</v>
      </c>
      <c r="F2" s="241">
        <f t="shared" ref="F2:AK2" si="19">E2+1</f>
        <v>1902</v>
      </c>
      <c r="G2" s="241">
        <f t="shared" si="19"/>
        <v>1903</v>
      </c>
      <c r="H2" s="241">
        <f t="shared" si="19"/>
        <v>1904</v>
      </c>
      <c r="I2" s="241">
        <f t="shared" si="19"/>
        <v>1905</v>
      </c>
      <c r="J2" s="241">
        <f t="shared" si="19"/>
        <v>1906</v>
      </c>
      <c r="K2" s="241">
        <f t="shared" si="19"/>
        <v>1907</v>
      </c>
      <c r="L2" s="241">
        <f t="shared" si="19"/>
        <v>1908</v>
      </c>
      <c r="M2" s="241">
        <f t="shared" si="19"/>
        <v>1909</v>
      </c>
      <c r="N2" s="241">
        <f t="shared" si="19"/>
        <v>1910</v>
      </c>
      <c r="O2" s="241">
        <f t="shared" si="19"/>
        <v>1911</v>
      </c>
      <c r="P2" s="241">
        <f t="shared" si="19"/>
        <v>1912</v>
      </c>
      <c r="Q2" s="241">
        <f t="shared" si="19"/>
        <v>1913</v>
      </c>
      <c r="R2" s="241">
        <f t="shared" si="19"/>
        <v>1914</v>
      </c>
      <c r="S2" s="241">
        <f t="shared" si="19"/>
        <v>1915</v>
      </c>
      <c r="T2" s="241">
        <f t="shared" si="19"/>
        <v>1916</v>
      </c>
      <c r="U2" s="241">
        <f t="shared" si="19"/>
        <v>1917</v>
      </c>
      <c r="V2" s="241">
        <f t="shared" si="19"/>
        <v>1918</v>
      </c>
      <c r="W2" s="241">
        <f t="shared" si="19"/>
        <v>1919</v>
      </c>
      <c r="X2" s="241">
        <f t="shared" si="19"/>
        <v>1920</v>
      </c>
      <c r="Y2" s="241">
        <f t="shared" si="19"/>
        <v>1921</v>
      </c>
      <c r="Z2" s="241">
        <f t="shared" si="19"/>
        <v>1922</v>
      </c>
      <c r="AA2" s="241">
        <f t="shared" si="19"/>
        <v>1923</v>
      </c>
      <c r="AB2" s="241">
        <f t="shared" si="19"/>
        <v>1924</v>
      </c>
      <c r="AC2" s="241">
        <f t="shared" si="19"/>
        <v>1925</v>
      </c>
      <c r="AD2" s="241">
        <f t="shared" si="19"/>
        <v>1926</v>
      </c>
      <c r="AE2" s="241">
        <f t="shared" si="19"/>
        <v>1927</v>
      </c>
      <c r="AF2" s="241">
        <f t="shared" si="19"/>
        <v>1928</v>
      </c>
      <c r="AG2" s="241">
        <f t="shared" si="19"/>
        <v>1929</v>
      </c>
      <c r="AH2" s="241">
        <f t="shared" si="19"/>
        <v>1930</v>
      </c>
      <c r="AI2" s="241">
        <f t="shared" si="19"/>
        <v>1931</v>
      </c>
      <c r="AJ2" s="241">
        <f t="shared" si="19"/>
        <v>1932</v>
      </c>
      <c r="AK2" s="241">
        <f t="shared" si="19"/>
        <v>1933</v>
      </c>
      <c r="AL2" s="241">
        <f t="shared" ref="AL2:BG2" si="20">AK2+1</f>
        <v>1934</v>
      </c>
      <c r="AM2" s="241">
        <f t="shared" si="20"/>
        <v>1935</v>
      </c>
      <c r="AN2" s="241">
        <f t="shared" si="20"/>
        <v>1936</v>
      </c>
      <c r="AO2" s="241">
        <f t="shared" si="20"/>
        <v>1937</v>
      </c>
      <c r="AP2" s="241">
        <f t="shared" si="20"/>
        <v>1938</v>
      </c>
      <c r="AQ2" s="241">
        <f t="shared" si="20"/>
        <v>1939</v>
      </c>
      <c r="AR2" s="241">
        <f t="shared" si="20"/>
        <v>1940</v>
      </c>
      <c r="AS2" s="241">
        <f t="shared" si="20"/>
        <v>1941</v>
      </c>
      <c r="AT2" s="241">
        <f t="shared" si="20"/>
        <v>1942</v>
      </c>
      <c r="AU2" s="241">
        <f t="shared" si="20"/>
        <v>1943</v>
      </c>
      <c r="AV2" s="241">
        <f t="shared" si="20"/>
        <v>1944</v>
      </c>
      <c r="AW2" s="241">
        <f t="shared" si="20"/>
        <v>1945</v>
      </c>
      <c r="AX2" s="241">
        <f t="shared" si="20"/>
        <v>1946</v>
      </c>
      <c r="AY2" s="241">
        <f t="shared" si="20"/>
        <v>1947</v>
      </c>
      <c r="AZ2" s="241">
        <f t="shared" si="20"/>
        <v>1948</v>
      </c>
      <c r="BA2" s="241">
        <f t="shared" si="20"/>
        <v>1949</v>
      </c>
      <c r="BB2" s="241">
        <f t="shared" si="20"/>
        <v>1950</v>
      </c>
      <c r="BC2" s="241">
        <f t="shared" si="20"/>
        <v>1951</v>
      </c>
      <c r="BD2" s="241">
        <f t="shared" si="20"/>
        <v>1952</v>
      </c>
      <c r="BE2" s="241">
        <f t="shared" si="20"/>
        <v>1953</v>
      </c>
      <c r="BF2" s="241">
        <f t="shared" si="20"/>
        <v>1954</v>
      </c>
      <c r="BG2" s="241">
        <f t="shared" si="20"/>
        <v>1955</v>
      </c>
      <c r="BH2" s="241">
        <f t="shared" si="2"/>
        <v>1956</v>
      </c>
      <c r="BI2" s="241">
        <f t="shared" si="3"/>
        <v>1957</v>
      </c>
      <c r="BJ2" s="241">
        <f t="shared" si="4"/>
        <v>1958</v>
      </c>
      <c r="BK2" s="241">
        <f t="shared" si="5"/>
        <v>1959</v>
      </c>
      <c r="BL2" s="241">
        <f t="shared" si="6"/>
        <v>1960</v>
      </c>
      <c r="BM2" s="241">
        <f t="shared" si="7"/>
        <v>1961</v>
      </c>
      <c r="BN2" s="241">
        <f t="shared" si="8"/>
        <v>1962</v>
      </c>
      <c r="BO2" s="241">
        <f t="shared" si="9"/>
        <v>1963</v>
      </c>
      <c r="BP2" s="241">
        <f t="shared" si="10"/>
        <v>1964</v>
      </c>
      <c r="BQ2" s="241">
        <f t="shared" si="11"/>
        <v>1965</v>
      </c>
      <c r="BR2" s="241">
        <f t="shared" si="12"/>
        <v>1966</v>
      </c>
      <c r="BS2" s="241">
        <f t="shared" si="13"/>
        <v>1967</v>
      </c>
      <c r="BT2" s="241">
        <f t="shared" si="14"/>
        <v>1968</v>
      </c>
      <c r="BU2" s="241">
        <f t="shared" si="15"/>
        <v>1969</v>
      </c>
      <c r="BV2" s="241">
        <f t="shared" si="16"/>
        <v>1970</v>
      </c>
      <c r="BW2" s="241">
        <f t="shared" si="17"/>
        <v>1971</v>
      </c>
      <c r="BX2" s="241">
        <f t="shared" si="18"/>
        <v>1972</v>
      </c>
    </row>
    <row r="3" spans="1:76">
      <c r="A3" s="46"/>
      <c r="B3" s="46" t="str">
        <f>IF(入力シート!D19="","",入力シート!D19)</f>
        <v/>
      </c>
      <c r="C3" s="46"/>
      <c r="D3" s="397" t="str">
        <f>入力シート!O19</f>
        <v/>
      </c>
      <c r="E3" s="397" t="str">
        <f>IF(D3="","",IF(D3+1&gt;入力シート!$N$12,"",D3+1))</f>
        <v/>
      </c>
      <c r="F3" s="397" t="str">
        <f>IF(E3="","",IF(E3+1&gt;入力シート!$N$12,"",E3+1))</f>
        <v/>
      </c>
      <c r="G3" s="397" t="str">
        <f>IF(F3="","",IF(F3+1&gt;入力シート!$N$12,"",F3+1))</f>
        <v/>
      </c>
      <c r="H3" s="397" t="str">
        <f>IF(G3="","",IF(G3+1&gt;入力シート!$N$12,"",G3+1))</f>
        <v/>
      </c>
      <c r="I3" s="397" t="str">
        <f>IF(H3="","",IF(H3+1&gt;入力シート!$N$12,"",H3+1))</f>
        <v/>
      </c>
      <c r="J3" s="397" t="str">
        <f>IF(I3="","",IF(I3+1&gt;入力シート!$N$12,"",I3+1))</f>
        <v/>
      </c>
      <c r="K3" s="397" t="str">
        <f>IF(J3="","",IF(J3+1&gt;入力シート!$N$12,"",J3+1))</f>
        <v/>
      </c>
      <c r="L3" s="397" t="str">
        <f>IF(K3="","",IF(K3+1&gt;入力シート!$N$12,"",K3+1))</f>
        <v/>
      </c>
      <c r="M3" s="397" t="str">
        <f>IF(L3="","",IF(L3+1&gt;入力シート!$N$12,"",L3+1))</f>
        <v/>
      </c>
      <c r="N3" s="397" t="str">
        <f>IF(M3="","",IF(M3+1&gt;入力シート!$N$12,"",M3+1))</f>
        <v/>
      </c>
      <c r="O3" s="397" t="str">
        <f>IF(N3="","",IF(N3+1&gt;入力シート!$N$12,"",N3+1))</f>
        <v/>
      </c>
      <c r="P3" s="397" t="str">
        <f>IF(O3="","",IF(O3+1&gt;入力シート!$N$12,"",O3+1))</f>
        <v/>
      </c>
      <c r="Q3" s="397" t="str">
        <f>IF(P3="","",IF(P3+1&gt;入力シート!$N$12,"",P3+1))</f>
        <v/>
      </c>
      <c r="R3" s="397" t="str">
        <f>IF(Q3="","",IF(Q3+1&gt;入力シート!$N$12,"",Q3+1))</f>
        <v/>
      </c>
      <c r="S3" s="397" t="str">
        <f>IF(R3="","",IF(R3+1&gt;入力シート!$N$12,"",R3+1))</f>
        <v/>
      </c>
      <c r="T3" s="397" t="str">
        <f>IF(S3="","",IF(S3+1&gt;入力シート!$N$12,"",S3+1))</f>
        <v/>
      </c>
      <c r="U3" s="397" t="str">
        <f>IF(T3="","",IF(T3+1&gt;入力シート!$N$12,"",T3+1))</f>
        <v/>
      </c>
      <c r="V3" s="397" t="str">
        <f>IF(U3="","",IF(U3+1&gt;入力シート!$N$12,"",U3+1))</f>
        <v/>
      </c>
      <c r="W3" s="397" t="str">
        <f>IF(V3="","",IF(V3+1&gt;入力シート!$N$12,"",V3+1))</f>
        <v/>
      </c>
      <c r="X3" s="397" t="str">
        <f>IF(W3="","",IF(W3+1&gt;入力シート!$N$12,"",W3+1))</f>
        <v/>
      </c>
      <c r="Y3" s="397" t="str">
        <f>IF(X3="","",IF(X3+1&gt;入力シート!$N$12,"",X3+1))</f>
        <v/>
      </c>
      <c r="Z3" s="397" t="str">
        <f>IF(Y3="","",IF(Y3+1&gt;入力シート!$N$12,"",Y3+1))</f>
        <v/>
      </c>
      <c r="AA3" s="397" t="str">
        <f>IF(Z3="","",IF(Z3+1&gt;入力シート!$N$12,"",Z3+1))</f>
        <v/>
      </c>
      <c r="AB3" s="397" t="str">
        <f>IF(AA3="","",IF(AA3+1&gt;入力シート!$N$12,"",AA3+1))</f>
        <v/>
      </c>
      <c r="AC3" s="397" t="str">
        <f>IF(AB3="","",IF(AB3+1&gt;入力シート!$N$12,"",AB3+1))</f>
        <v/>
      </c>
      <c r="AD3" s="397" t="str">
        <f>IF(AC3="","",IF(AC3+1&gt;入力シート!$N$12,"",AC3+1))</f>
        <v/>
      </c>
      <c r="AE3" s="397" t="str">
        <f>IF(AD3="","",IF(AD3+1&gt;入力シート!$N$12,"",AD3+1))</f>
        <v/>
      </c>
      <c r="AF3" s="397" t="str">
        <f>IF(AE3="","",IF(AE3+1&gt;入力シート!$N$12,"",AE3+1))</f>
        <v/>
      </c>
      <c r="AG3" s="397" t="str">
        <f>IF(AF3="","",IF(AF3+1&gt;入力シート!$N$12,"",AF3+1))</f>
        <v/>
      </c>
      <c r="AH3" s="397" t="str">
        <f>IF(AG3="","",IF(AG3+1&gt;入力シート!$N$12,"",AG3+1))</f>
        <v/>
      </c>
      <c r="AI3" s="397" t="str">
        <f>IF(AH3="","",IF(AH3+1&gt;入力シート!$N$12,"",AH3+1))</f>
        <v/>
      </c>
      <c r="AJ3" s="397" t="str">
        <f>IF(AI3="","",IF(AI3+1&gt;入力シート!$N$12,"",AI3+1))</f>
        <v/>
      </c>
      <c r="AK3" s="397" t="str">
        <f>IF(AJ3="","",IF(AJ3+1&gt;入力シート!$N$12,"",AJ3+1))</f>
        <v/>
      </c>
      <c r="AL3" s="397" t="str">
        <f>IF(AK3="","",IF(AK3+1&gt;入力シート!$N$12,"",AK3+1))</f>
        <v/>
      </c>
      <c r="AM3" s="397" t="str">
        <f>IF(AL3="","",IF(AL3+1&gt;入力シート!$N$12,"",AL3+1))</f>
        <v/>
      </c>
      <c r="AN3" s="397" t="str">
        <f>IF(AM3="","",IF(AM3+1&gt;入力シート!$N$12,"",AM3+1))</f>
        <v/>
      </c>
      <c r="AO3" s="397" t="str">
        <f>IF(AN3="","",IF(AN3+1&gt;入力シート!$N$12,"",AN3+1))</f>
        <v/>
      </c>
      <c r="AP3" s="397" t="str">
        <f>IF(AO3="","",IF(AO3+1&gt;入力シート!$N$12,"",AO3+1))</f>
        <v/>
      </c>
      <c r="AQ3" s="397" t="str">
        <f>IF(AP3="","",IF(AP3+1&gt;入力シート!$N$12,"",AP3+1))</f>
        <v/>
      </c>
      <c r="AR3" s="397" t="str">
        <f>IF(AQ3="","",IF(AQ3+1&gt;入力シート!$N$12,"",AQ3+1))</f>
        <v/>
      </c>
      <c r="AS3" s="397" t="str">
        <f>IF(AR3="","",IF(AR3+1&gt;入力シート!$N$12,"",AR3+1))</f>
        <v/>
      </c>
      <c r="AT3" s="397" t="str">
        <f>IF(AS3="","",IF(AS3+1&gt;入力シート!$N$12,"",AS3+1))</f>
        <v/>
      </c>
      <c r="AU3" s="397" t="str">
        <f>IF(AT3="","",IF(AT3+1&gt;入力シート!$N$12,"",AT3+1))</f>
        <v/>
      </c>
      <c r="AV3" s="397" t="str">
        <f>IF(AU3="","",IF(AU3+1&gt;入力シート!$N$12,"",AU3+1))</f>
        <v/>
      </c>
      <c r="AW3" s="397" t="str">
        <f>IF(AV3="","",IF(AV3+1&gt;入力シート!$N$12,"",AV3+1))</f>
        <v/>
      </c>
      <c r="AX3" s="397" t="str">
        <f>IF(AW3="","",IF(AW3+1&gt;入力シート!$N$12,"",AW3+1))</f>
        <v/>
      </c>
      <c r="AY3" s="397" t="str">
        <f>IF(AX3="","",IF(AX3+1&gt;入力シート!$N$12,"",AX3+1))</f>
        <v/>
      </c>
      <c r="AZ3" s="397" t="str">
        <f>IF(AY3="","",IF(AY3+1&gt;入力シート!$N$12,"",AY3+1))</f>
        <v/>
      </c>
      <c r="BA3" s="397" t="str">
        <f>IF(AZ3="","",IF(AZ3+1&gt;入力シート!$N$12,"",AZ3+1))</f>
        <v/>
      </c>
      <c r="BB3" s="397" t="str">
        <f>IF(BA3="","",IF(BA3+1&gt;入力シート!$N$12,"",BA3+1))</f>
        <v/>
      </c>
      <c r="BC3" s="397" t="str">
        <f>IF(BB3="","",IF(BB3+1&gt;入力シート!$N$12,"",BB3+1))</f>
        <v/>
      </c>
      <c r="BD3" s="397" t="str">
        <f>IF(BC3="","",IF(BC3+1&gt;入力シート!$N$12,"",BC3+1))</f>
        <v/>
      </c>
      <c r="BE3" s="397" t="str">
        <f>IF(BD3="","",IF(BD3+1&gt;入力シート!$N$12,"",BD3+1))</f>
        <v/>
      </c>
      <c r="BF3" s="397" t="str">
        <f>IF(BE3="","",IF(BE3+1&gt;入力シート!$N$12,"",BE3+1))</f>
        <v/>
      </c>
      <c r="BG3" s="397" t="str">
        <f>IF(BF3="","",IF(BF3+1&gt;入力シート!$N$12,"",BF3+1))</f>
        <v/>
      </c>
      <c r="BH3" s="397" t="str">
        <f>IF(BG3="","",IF(BG3+1&gt;入力シート!$N$12,"",BG3+1))</f>
        <v/>
      </c>
      <c r="BI3" s="397" t="str">
        <f>IF(BH3="","",IF(BH3+1&gt;入力シート!$N$12,"",BH3+1))</f>
        <v/>
      </c>
      <c r="BJ3" s="397" t="str">
        <f>IF(BI3="","",IF(BI3+1&gt;入力シート!$N$12,"",BI3+1))</f>
        <v/>
      </c>
      <c r="BK3" s="397" t="str">
        <f>IF(BJ3="","",IF(BJ3+1&gt;入力シート!$N$12,"",BJ3+1))</f>
        <v/>
      </c>
      <c r="BL3" s="397" t="str">
        <f>IF(BK3="","",IF(BK3+1&gt;入力シート!$N$12,"",BK3+1))</f>
        <v/>
      </c>
      <c r="BM3" s="397" t="str">
        <f>IF(BL3="","",IF(BL3+1&gt;入力シート!$N$12,"",BL3+1))</f>
        <v/>
      </c>
      <c r="BN3" s="397" t="str">
        <f>IF(BM3="","",IF(BM3+1&gt;入力シート!$N$12,"",BM3+1))</f>
        <v/>
      </c>
      <c r="BO3" s="397" t="str">
        <f>IF(BN3="","",IF(BN3+1&gt;入力シート!$N$12,"",BN3+1))</f>
        <v/>
      </c>
      <c r="BP3" s="397" t="str">
        <f>IF(BO3="","",IF(BO3+1&gt;入力シート!$N$12,"",BO3+1))</f>
        <v/>
      </c>
      <c r="BQ3" s="397" t="str">
        <f>IF(BP3="","",IF(BP3+1&gt;入力シート!$N$12,"",BP3+1))</f>
        <v/>
      </c>
      <c r="BR3" s="397" t="str">
        <f>IF(BQ3="","",IF(BQ3+1&gt;入力シート!$N$12,"",BQ3+1))</f>
        <v/>
      </c>
      <c r="BS3" s="397" t="str">
        <f>IF(BR3="","",IF(BR3+1&gt;入力シート!$N$12,"",BR3+1))</f>
        <v/>
      </c>
      <c r="BT3" s="397" t="str">
        <f>IF(BS3="","",IF(BS3+1&gt;入力シート!$N$12,"",BS3+1))</f>
        <v/>
      </c>
      <c r="BU3" s="397" t="str">
        <f>IF(BT3="","",IF(BT3+1&gt;入力シート!$N$12,"",BT3+1))</f>
        <v/>
      </c>
      <c r="BV3" s="397" t="str">
        <f>IF(BU3="","",IF(BU3+1&gt;入力シート!$N$12,"",BU3+1))</f>
        <v/>
      </c>
      <c r="BW3" s="397" t="str">
        <f>IF(BV3="","",IF(BV3+1&gt;入力シート!$N$12,"",BV3+1))</f>
        <v/>
      </c>
      <c r="BX3" s="397" t="str">
        <f>IF(BW3="","",IF(BW3+1&gt;入力シート!$N$12,"",BW3+1))</f>
        <v/>
      </c>
    </row>
    <row r="4" spans="1:76">
      <c r="A4" s="48"/>
      <c r="B4" s="46" t="str">
        <f>IF(入力シート!D20="","",入力シート!D20)</f>
        <v/>
      </c>
      <c r="C4" s="48"/>
      <c r="D4" s="398" t="str">
        <f>入力シート!O20</f>
        <v/>
      </c>
      <c r="E4" s="398" t="str">
        <f>IF(E$3="","",IF(D4="","",D4+1))</f>
        <v/>
      </c>
      <c r="F4" s="398" t="str">
        <f t="shared" ref="F4:BQ4" si="21">IF(F$3="","",IF(E4="","",E4+1))</f>
        <v/>
      </c>
      <c r="G4" s="398" t="str">
        <f t="shared" si="21"/>
        <v/>
      </c>
      <c r="H4" s="398" t="str">
        <f t="shared" si="21"/>
        <v/>
      </c>
      <c r="I4" s="398" t="str">
        <f t="shared" si="21"/>
        <v/>
      </c>
      <c r="J4" s="398" t="str">
        <f t="shared" si="21"/>
        <v/>
      </c>
      <c r="K4" s="398" t="str">
        <f t="shared" si="21"/>
        <v/>
      </c>
      <c r="L4" s="398" t="str">
        <f t="shared" si="21"/>
        <v/>
      </c>
      <c r="M4" s="398" t="str">
        <f t="shared" si="21"/>
        <v/>
      </c>
      <c r="N4" s="398" t="str">
        <f t="shared" si="21"/>
        <v/>
      </c>
      <c r="O4" s="398" t="str">
        <f t="shared" si="21"/>
        <v/>
      </c>
      <c r="P4" s="398" t="str">
        <f t="shared" si="21"/>
        <v/>
      </c>
      <c r="Q4" s="398" t="str">
        <f t="shared" si="21"/>
        <v/>
      </c>
      <c r="R4" s="398" t="str">
        <f t="shared" si="21"/>
        <v/>
      </c>
      <c r="S4" s="398" t="str">
        <f t="shared" si="21"/>
        <v/>
      </c>
      <c r="T4" s="398" t="str">
        <f t="shared" si="21"/>
        <v/>
      </c>
      <c r="U4" s="398" t="str">
        <f t="shared" si="21"/>
        <v/>
      </c>
      <c r="V4" s="398" t="str">
        <f t="shared" si="21"/>
        <v/>
      </c>
      <c r="W4" s="398" t="str">
        <f t="shared" si="21"/>
        <v/>
      </c>
      <c r="X4" s="398" t="str">
        <f t="shared" si="21"/>
        <v/>
      </c>
      <c r="Y4" s="398" t="str">
        <f t="shared" si="21"/>
        <v/>
      </c>
      <c r="Z4" s="398" t="str">
        <f t="shared" si="21"/>
        <v/>
      </c>
      <c r="AA4" s="398" t="str">
        <f t="shared" si="21"/>
        <v/>
      </c>
      <c r="AB4" s="398" t="str">
        <f t="shared" si="21"/>
        <v/>
      </c>
      <c r="AC4" s="398" t="str">
        <f t="shared" si="21"/>
        <v/>
      </c>
      <c r="AD4" s="398" t="str">
        <f t="shared" si="21"/>
        <v/>
      </c>
      <c r="AE4" s="398" t="str">
        <f t="shared" si="21"/>
        <v/>
      </c>
      <c r="AF4" s="398" t="str">
        <f t="shared" si="21"/>
        <v/>
      </c>
      <c r="AG4" s="398" t="str">
        <f t="shared" si="21"/>
        <v/>
      </c>
      <c r="AH4" s="398" t="str">
        <f t="shared" si="21"/>
        <v/>
      </c>
      <c r="AI4" s="398" t="str">
        <f t="shared" si="21"/>
        <v/>
      </c>
      <c r="AJ4" s="398" t="str">
        <f t="shared" si="21"/>
        <v/>
      </c>
      <c r="AK4" s="398" t="str">
        <f t="shared" si="21"/>
        <v/>
      </c>
      <c r="AL4" s="398" t="str">
        <f t="shared" si="21"/>
        <v/>
      </c>
      <c r="AM4" s="398" t="str">
        <f t="shared" si="21"/>
        <v/>
      </c>
      <c r="AN4" s="398" t="str">
        <f t="shared" si="21"/>
        <v/>
      </c>
      <c r="AO4" s="398" t="str">
        <f t="shared" si="21"/>
        <v/>
      </c>
      <c r="AP4" s="398" t="str">
        <f t="shared" si="21"/>
        <v/>
      </c>
      <c r="AQ4" s="398" t="str">
        <f t="shared" si="21"/>
        <v/>
      </c>
      <c r="AR4" s="398" t="str">
        <f t="shared" si="21"/>
        <v/>
      </c>
      <c r="AS4" s="398" t="str">
        <f t="shared" si="21"/>
        <v/>
      </c>
      <c r="AT4" s="398" t="str">
        <f t="shared" si="21"/>
        <v/>
      </c>
      <c r="AU4" s="398" t="str">
        <f t="shared" si="21"/>
        <v/>
      </c>
      <c r="AV4" s="398" t="str">
        <f t="shared" si="21"/>
        <v/>
      </c>
      <c r="AW4" s="398" t="str">
        <f t="shared" si="21"/>
        <v/>
      </c>
      <c r="AX4" s="398" t="str">
        <f t="shared" si="21"/>
        <v/>
      </c>
      <c r="AY4" s="398" t="str">
        <f t="shared" si="21"/>
        <v/>
      </c>
      <c r="AZ4" s="398" t="str">
        <f t="shared" si="21"/>
        <v/>
      </c>
      <c r="BA4" s="398" t="str">
        <f t="shared" si="21"/>
        <v/>
      </c>
      <c r="BB4" s="398" t="str">
        <f t="shared" si="21"/>
        <v/>
      </c>
      <c r="BC4" s="398" t="str">
        <f t="shared" si="21"/>
        <v/>
      </c>
      <c r="BD4" s="398" t="str">
        <f t="shared" si="21"/>
        <v/>
      </c>
      <c r="BE4" s="398" t="str">
        <f t="shared" si="21"/>
        <v/>
      </c>
      <c r="BF4" s="398" t="str">
        <f t="shared" si="21"/>
        <v/>
      </c>
      <c r="BG4" s="398" t="str">
        <f t="shared" si="21"/>
        <v/>
      </c>
      <c r="BH4" s="398" t="str">
        <f t="shared" si="21"/>
        <v/>
      </c>
      <c r="BI4" s="398" t="str">
        <f t="shared" si="21"/>
        <v/>
      </c>
      <c r="BJ4" s="398" t="str">
        <f t="shared" si="21"/>
        <v/>
      </c>
      <c r="BK4" s="398" t="str">
        <f t="shared" si="21"/>
        <v/>
      </c>
      <c r="BL4" s="398" t="str">
        <f t="shared" si="21"/>
        <v/>
      </c>
      <c r="BM4" s="398" t="str">
        <f t="shared" si="21"/>
        <v/>
      </c>
      <c r="BN4" s="398" t="str">
        <f t="shared" si="21"/>
        <v/>
      </c>
      <c r="BO4" s="398" t="str">
        <f t="shared" si="21"/>
        <v/>
      </c>
      <c r="BP4" s="398" t="str">
        <f t="shared" si="21"/>
        <v/>
      </c>
      <c r="BQ4" s="398" t="str">
        <f t="shared" si="21"/>
        <v/>
      </c>
      <c r="BR4" s="398" t="str">
        <f t="shared" ref="BR4:BX4" si="22">IF(BR$3="","",IF(BQ4="","",BQ4+1))</f>
        <v/>
      </c>
      <c r="BS4" s="398" t="str">
        <f t="shared" si="22"/>
        <v/>
      </c>
      <c r="BT4" s="398" t="str">
        <f t="shared" si="22"/>
        <v/>
      </c>
      <c r="BU4" s="398" t="str">
        <f t="shared" si="22"/>
        <v/>
      </c>
      <c r="BV4" s="398" t="str">
        <f t="shared" si="22"/>
        <v/>
      </c>
      <c r="BW4" s="398" t="str">
        <f t="shared" si="22"/>
        <v/>
      </c>
      <c r="BX4" s="398" t="str">
        <f t="shared" si="22"/>
        <v/>
      </c>
    </row>
    <row r="5" spans="1:76">
      <c r="A5" s="48"/>
      <c r="B5" s="46" t="str">
        <f>IF(入力シート!D21="","",入力シート!D21)</f>
        <v/>
      </c>
      <c r="C5" s="48"/>
      <c r="D5" s="398" t="str">
        <f>入力シート!O21</f>
        <v/>
      </c>
      <c r="E5" s="398" t="str">
        <f>IF(E$3="","",IF(D5="","",D5+1))</f>
        <v/>
      </c>
      <c r="F5" s="398" t="str">
        <f t="shared" ref="F5:BQ5" si="23">IF(F$3="","",IF(E5="","",E5+1))</f>
        <v/>
      </c>
      <c r="G5" s="398" t="str">
        <f t="shared" si="23"/>
        <v/>
      </c>
      <c r="H5" s="398" t="str">
        <f t="shared" si="23"/>
        <v/>
      </c>
      <c r="I5" s="398" t="str">
        <f t="shared" si="23"/>
        <v/>
      </c>
      <c r="J5" s="398" t="str">
        <f t="shared" si="23"/>
        <v/>
      </c>
      <c r="K5" s="398" t="str">
        <f t="shared" si="23"/>
        <v/>
      </c>
      <c r="L5" s="398" t="str">
        <f t="shared" si="23"/>
        <v/>
      </c>
      <c r="M5" s="398" t="str">
        <f t="shared" si="23"/>
        <v/>
      </c>
      <c r="N5" s="398" t="str">
        <f t="shared" si="23"/>
        <v/>
      </c>
      <c r="O5" s="398" t="str">
        <f t="shared" si="23"/>
        <v/>
      </c>
      <c r="P5" s="398" t="str">
        <f t="shared" si="23"/>
        <v/>
      </c>
      <c r="Q5" s="398" t="str">
        <f t="shared" si="23"/>
        <v/>
      </c>
      <c r="R5" s="398" t="str">
        <f t="shared" si="23"/>
        <v/>
      </c>
      <c r="S5" s="398" t="str">
        <f t="shared" si="23"/>
        <v/>
      </c>
      <c r="T5" s="398" t="str">
        <f t="shared" si="23"/>
        <v/>
      </c>
      <c r="U5" s="398" t="str">
        <f t="shared" si="23"/>
        <v/>
      </c>
      <c r="V5" s="398" t="str">
        <f t="shared" si="23"/>
        <v/>
      </c>
      <c r="W5" s="398" t="str">
        <f t="shared" si="23"/>
        <v/>
      </c>
      <c r="X5" s="398" t="str">
        <f t="shared" si="23"/>
        <v/>
      </c>
      <c r="Y5" s="398" t="str">
        <f t="shared" si="23"/>
        <v/>
      </c>
      <c r="Z5" s="398" t="str">
        <f t="shared" si="23"/>
        <v/>
      </c>
      <c r="AA5" s="398" t="str">
        <f t="shared" si="23"/>
        <v/>
      </c>
      <c r="AB5" s="398" t="str">
        <f t="shared" si="23"/>
        <v/>
      </c>
      <c r="AC5" s="398" t="str">
        <f t="shared" si="23"/>
        <v/>
      </c>
      <c r="AD5" s="398" t="str">
        <f t="shared" si="23"/>
        <v/>
      </c>
      <c r="AE5" s="398" t="str">
        <f t="shared" si="23"/>
        <v/>
      </c>
      <c r="AF5" s="398" t="str">
        <f t="shared" si="23"/>
        <v/>
      </c>
      <c r="AG5" s="398" t="str">
        <f t="shared" si="23"/>
        <v/>
      </c>
      <c r="AH5" s="398" t="str">
        <f t="shared" si="23"/>
        <v/>
      </c>
      <c r="AI5" s="398" t="str">
        <f t="shared" si="23"/>
        <v/>
      </c>
      <c r="AJ5" s="398" t="str">
        <f t="shared" si="23"/>
        <v/>
      </c>
      <c r="AK5" s="398" t="str">
        <f t="shared" si="23"/>
        <v/>
      </c>
      <c r="AL5" s="398" t="str">
        <f t="shared" si="23"/>
        <v/>
      </c>
      <c r="AM5" s="398" t="str">
        <f t="shared" si="23"/>
        <v/>
      </c>
      <c r="AN5" s="398" t="str">
        <f t="shared" si="23"/>
        <v/>
      </c>
      <c r="AO5" s="398" t="str">
        <f t="shared" si="23"/>
        <v/>
      </c>
      <c r="AP5" s="398" t="str">
        <f t="shared" si="23"/>
        <v/>
      </c>
      <c r="AQ5" s="398" t="str">
        <f t="shared" si="23"/>
        <v/>
      </c>
      <c r="AR5" s="398" t="str">
        <f t="shared" si="23"/>
        <v/>
      </c>
      <c r="AS5" s="398" t="str">
        <f t="shared" si="23"/>
        <v/>
      </c>
      <c r="AT5" s="398" t="str">
        <f t="shared" si="23"/>
        <v/>
      </c>
      <c r="AU5" s="398" t="str">
        <f t="shared" si="23"/>
        <v/>
      </c>
      <c r="AV5" s="398" t="str">
        <f t="shared" si="23"/>
        <v/>
      </c>
      <c r="AW5" s="398" t="str">
        <f t="shared" si="23"/>
        <v/>
      </c>
      <c r="AX5" s="398" t="str">
        <f t="shared" si="23"/>
        <v/>
      </c>
      <c r="AY5" s="398" t="str">
        <f t="shared" si="23"/>
        <v/>
      </c>
      <c r="AZ5" s="398" t="str">
        <f t="shared" si="23"/>
        <v/>
      </c>
      <c r="BA5" s="398" t="str">
        <f t="shared" si="23"/>
        <v/>
      </c>
      <c r="BB5" s="398" t="str">
        <f t="shared" si="23"/>
        <v/>
      </c>
      <c r="BC5" s="398" t="str">
        <f t="shared" si="23"/>
        <v/>
      </c>
      <c r="BD5" s="398" t="str">
        <f t="shared" si="23"/>
        <v/>
      </c>
      <c r="BE5" s="398" t="str">
        <f t="shared" si="23"/>
        <v/>
      </c>
      <c r="BF5" s="398" t="str">
        <f t="shared" si="23"/>
        <v/>
      </c>
      <c r="BG5" s="398" t="str">
        <f t="shared" si="23"/>
        <v/>
      </c>
      <c r="BH5" s="398" t="str">
        <f t="shared" si="23"/>
        <v/>
      </c>
      <c r="BI5" s="398" t="str">
        <f t="shared" si="23"/>
        <v/>
      </c>
      <c r="BJ5" s="398" t="str">
        <f t="shared" si="23"/>
        <v/>
      </c>
      <c r="BK5" s="398" t="str">
        <f t="shared" si="23"/>
        <v/>
      </c>
      <c r="BL5" s="398" t="str">
        <f t="shared" si="23"/>
        <v/>
      </c>
      <c r="BM5" s="398" t="str">
        <f t="shared" si="23"/>
        <v/>
      </c>
      <c r="BN5" s="398" t="str">
        <f t="shared" si="23"/>
        <v/>
      </c>
      <c r="BO5" s="398" t="str">
        <f t="shared" si="23"/>
        <v/>
      </c>
      <c r="BP5" s="398" t="str">
        <f t="shared" si="23"/>
        <v/>
      </c>
      <c r="BQ5" s="398" t="str">
        <f t="shared" si="23"/>
        <v/>
      </c>
      <c r="BR5" s="398" t="str">
        <f t="shared" ref="BR5:BX5" si="24">IF(BR$3="","",IF(BQ5="","",BQ5+1))</f>
        <v/>
      </c>
      <c r="BS5" s="398" t="str">
        <f t="shared" si="24"/>
        <v/>
      </c>
      <c r="BT5" s="398" t="str">
        <f t="shared" si="24"/>
        <v/>
      </c>
      <c r="BU5" s="398" t="str">
        <f t="shared" si="24"/>
        <v/>
      </c>
      <c r="BV5" s="398" t="str">
        <f t="shared" si="24"/>
        <v/>
      </c>
      <c r="BW5" s="398" t="str">
        <f t="shared" si="24"/>
        <v/>
      </c>
      <c r="BX5" s="398" t="str">
        <f t="shared" si="24"/>
        <v/>
      </c>
    </row>
    <row r="6" spans="1:76">
      <c r="A6" s="48"/>
      <c r="B6" s="46" t="str">
        <f>IF(入力シート!D22="","",入力シート!D22)</f>
        <v/>
      </c>
      <c r="C6" s="48"/>
      <c r="D6" s="398" t="str">
        <f>入力シート!O22</f>
        <v/>
      </c>
      <c r="E6" s="398" t="str">
        <f>IF(E$3="","",IF(D6="","",D6+1))</f>
        <v/>
      </c>
      <c r="F6" s="398" t="str">
        <f t="shared" ref="F6:BQ6" si="25">IF(F$3="","",IF(E6="","",E6+1))</f>
        <v/>
      </c>
      <c r="G6" s="398" t="str">
        <f t="shared" si="25"/>
        <v/>
      </c>
      <c r="H6" s="398" t="str">
        <f t="shared" si="25"/>
        <v/>
      </c>
      <c r="I6" s="398" t="str">
        <f t="shared" si="25"/>
        <v/>
      </c>
      <c r="J6" s="398" t="str">
        <f t="shared" si="25"/>
        <v/>
      </c>
      <c r="K6" s="398" t="str">
        <f t="shared" si="25"/>
        <v/>
      </c>
      <c r="L6" s="398" t="str">
        <f t="shared" si="25"/>
        <v/>
      </c>
      <c r="M6" s="398" t="str">
        <f t="shared" si="25"/>
        <v/>
      </c>
      <c r="N6" s="398" t="str">
        <f t="shared" si="25"/>
        <v/>
      </c>
      <c r="O6" s="398" t="str">
        <f t="shared" si="25"/>
        <v/>
      </c>
      <c r="P6" s="398" t="str">
        <f t="shared" si="25"/>
        <v/>
      </c>
      <c r="Q6" s="398" t="str">
        <f t="shared" si="25"/>
        <v/>
      </c>
      <c r="R6" s="398" t="str">
        <f t="shared" si="25"/>
        <v/>
      </c>
      <c r="S6" s="398" t="str">
        <f t="shared" si="25"/>
        <v/>
      </c>
      <c r="T6" s="398" t="str">
        <f t="shared" si="25"/>
        <v/>
      </c>
      <c r="U6" s="398" t="str">
        <f t="shared" si="25"/>
        <v/>
      </c>
      <c r="V6" s="398" t="str">
        <f t="shared" si="25"/>
        <v/>
      </c>
      <c r="W6" s="398" t="str">
        <f t="shared" si="25"/>
        <v/>
      </c>
      <c r="X6" s="398" t="str">
        <f t="shared" si="25"/>
        <v/>
      </c>
      <c r="Y6" s="398" t="str">
        <f t="shared" si="25"/>
        <v/>
      </c>
      <c r="Z6" s="398" t="str">
        <f t="shared" si="25"/>
        <v/>
      </c>
      <c r="AA6" s="398" t="str">
        <f t="shared" si="25"/>
        <v/>
      </c>
      <c r="AB6" s="398" t="str">
        <f t="shared" si="25"/>
        <v/>
      </c>
      <c r="AC6" s="398" t="str">
        <f t="shared" si="25"/>
        <v/>
      </c>
      <c r="AD6" s="398" t="str">
        <f t="shared" si="25"/>
        <v/>
      </c>
      <c r="AE6" s="398" t="str">
        <f t="shared" si="25"/>
        <v/>
      </c>
      <c r="AF6" s="398" t="str">
        <f t="shared" si="25"/>
        <v/>
      </c>
      <c r="AG6" s="398" t="str">
        <f t="shared" si="25"/>
        <v/>
      </c>
      <c r="AH6" s="398" t="str">
        <f t="shared" si="25"/>
        <v/>
      </c>
      <c r="AI6" s="398" t="str">
        <f t="shared" si="25"/>
        <v/>
      </c>
      <c r="AJ6" s="398" t="str">
        <f t="shared" si="25"/>
        <v/>
      </c>
      <c r="AK6" s="398" t="str">
        <f t="shared" si="25"/>
        <v/>
      </c>
      <c r="AL6" s="398" t="str">
        <f t="shared" si="25"/>
        <v/>
      </c>
      <c r="AM6" s="398" t="str">
        <f t="shared" si="25"/>
        <v/>
      </c>
      <c r="AN6" s="398" t="str">
        <f t="shared" si="25"/>
        <v/>
      </c>
      <c r="AO6" s="398" t="str">
        <f t="shared" si="25"/>
        <v/>
      </c>
      <c r="AP6" s="398" t="str">
        <f t="shared" si="25"/>
        <v/>
      </c>
      <c r="AQ6" s="398" t="str">
        <f t="shared" si="25"/>
        <v/>
      </c>
      <c r="AR6" s="398" t="str">
        <f t="shared" si="25"/>
        <v/>
      </c>
      <c r="AS6" s="398" t="str">
        <f t="shared" si="25"/>
        <v/>
      </c>
      <c r="AT6" s="398" t="str">
        <f t="shared" si="25"/>
        <v/>
      </c>
      <c r="AU6" s="398" t="str">
        <f t="shared" si="25"/>
        <v/>
      </c>
      <c r="AV6" s="398" t="str">
        <f t="shared" si="25"/>
        <v/>
      </c>
      <c r="AW6" s="398" t="str">
        <f t="shared" si="25"/>
        <v/>
      </c>
      <c r="AX6" s="398" t="str">
        <f t="shared" si="25"/>
        <v/>
      </c>
      <c r="AY6" s="398" t="str">
        <f t="shared" si="25"/>
        <v/>
      </c>
      <c r="AZ6" s="398" t="str">
        <f t="shared" si="25"/>
        <v/>
      </c>
      <c r="BA6" s="398" t="str">
        <f t="shared" si="25"/>
        <v/>
      </c>
      <c r="BB6" s="398" t="str">
        <f t="shared" si="25"/>
        <v/>
      </c>
      <c r="BC6" s="398" t="str">
        <f t="shared" si="25"/>
        <v/>
      </c>
      <c r="BD6" s="398" t="str">
        <f t="shared" si="25"/>
        <v/>
      </c>
      <c r="BE6" s="398" t="str">
        <f t="shared" si="25"/>
        <v/>
      </c>
      <c r="BF6" s="398" t="str">
        <f t="shared" si="25"/>
        <v/>
      </c>
      <c r="BG6" s="398" t="str">
        <f t="shared" si="25"/>
        <v/>
      </c>
      <c r="BH6" s="398" t="str">
        <f t="shared" si="25"/>
        <v/>
      </c>
      <c r="BI6" s="398" t="str">
        <f t="shared" si="25"/>
        <v/>
      </c>
      <c r="BJ6" s="398" t="str">
        <f t="shared" si="25"/>
        <v/>
      </c>
      <c r="BK6" s="398" t="str">
        <f t="shared" si="25"/>
        <v/>
      </c>
      <c r="BL6" s="398" t="str">
        <f t="shared" si="25"/>
        <v/>
      </c>
      <c r="BM6" s="398" t="str">
        <f t="shared" si="25"/>
        <v/>
      </c>
      <c r="BN6" s="398" t="str">
        <f t="shared" si="25"/>
        <v/>
      </c>
      <c r="BO6" s="398" t="str">
        <f t="shared" si="25"/>
        <v/>
      </c>
      <c r="BP6" s="398" t="str">
        <f t="shared" si="25"/>
        <v/>
      </c>
      <c r="BQ6" s="398" t="str">
        <f t="shared" si="25"/>
        <v/>
      </c>
      <c r="BR6" s="398" t="str">
        <f t="shared" ref="BR6:BX6" si="26">IF(BR$3="","",IF(BQ6="","",BQ6+1))</f>
        <v/>
      </c>
      <c r="BS6" s="398" t="str">
        <f t="shared" si="26"/>
        <v/>
      </c>
      <c r="BT6" s="398" t="str">
        <f t="shared" si="26"/>
        <v/>
      </c>
      <c r="BU6" s="398" t="str">
        <f t="shared" si="26"/>
        <v/>
      </c>
      <c r="BV6" s="398" t="str">
        <f t="shared" si="26"/>
        <v/>
      </c>
      <c r="BW6" s="398" t="str">
        <f t="shared" si="26"/>
        <v/>
      </c>
      <c r="BX6" s="398" t="str">
        <f t="shared" si="26"/>
        <v/>
      </c>
    </row>
    <row r="7" spans="1:76">
      <c r="A7" s="49"/>
      <c r="B7" s="46" t="str">
        <f>IF(入力シート!D23="","",入力シート!D23)</f>
        <v/>
      </c>
      <c r="C7" s="49"/>
      <c r="D7" s="47" t="str">
        <f>入力シート!O23</f>
        <v/>
      </c>
      <c r="E7" s="398" t="str">
        <f>IF(E$3="","",IF(D7="","",D7+1))</f>
        <v/>
      </c>
      <c r="F7" s="398" t="str">
        <f t="shared" ref="F7:BQ8" si="27">IF(F$3="","",IF(E7="","",E7+1))</f>
        <v/>
      </c>
      <c r="G7" s="398" t="str">
        <f t="shared" si="27"/>
        <v/>
      </c>
      <c r="H7" s="398" t="str">
        <f t="shared" si="27"/>
        <v/>
      </c>
      <c r="I7" s="398" t="str">
        <f t="shared" si="27"/>
        <v/>
      </c>
      <c r="J7" s="398" t="str">
        <f t="shared" si="27"/>
        <v/>
      </c>
      <c r="K7" s="398" t="str">
        <f t="shared" si="27"/>
        <v/>
      </c>
      <c r="L7" s="398" t="str">
        <f t="shared" si="27"/>
        <v/>
      </c>
      <c r="M7" s="398" t="str">
        <f t="shared" si="27"/>
        <v/>
      </c>
      <c r="N7" s="398" t="str">
        <f t="shared" si="27"/>
        <v/>
      </c>
      <c r="O7" s="398" t="str">
        <f t="shared" si="27"/>
        <v/>
      </c>
      <c r="P7" s="398" t="str">
        <f t="shared" si="27"/>
        <v/>
      </c>
      <c r="Q7" s="398" t="str">
        <f t="shared" si="27"/>
        <v/>
      </c>
      <c r="R7" s="398" t="str">
        <f t="shared" si="27"/>
        <v/>
      </c>
      <c r="S7" s="398" t="str">
        <f t="shared" si="27"/>
        <v/>
      </c>
      <c r="T7" s="398" t="str">
        <f t="shared" si="27"/>
        <v/>
      </c>
      <c r="U7" s="398" t="str">
        <f t="shared" si="27"/>
        <v/>
      </c>
      <c r="V7" s="398" t="str">
        <f t="shared" si="27"/>
        <v/>
      </c>
      <c r="W7" s="398" t="str">
        <f t="shared" si="27"/>
        <v/>
      </c>
      <c r="X7" s="398" t="str">
        <f t="shared" si="27"/>
        <v/>
      </c>
      <c r="Y7" s="398" t="str">
        <f t="shared" si="27"/>
        <v/>
      </c>
      <c r="Z7" s="398" t="str">
        <f t="shared" si="27"/>
        <v/>
      </c>
      <c r="AA7" s="398" t="str">
        <f t="shared" si="27"/>
        <v/>
      </c>
      <c r="AB7" s="398" t="str">
        <f t="shared" si="27"/>
        <v/>
      </c>
      <c r="AC7" s="398" t="str">
        <f t="shared" si="27"/>
        <v/>
      </c>
      <c r="AD7" s="398" t="str">
        <f t="shared" si="27"/>
        <v/>
      </c>
      <c r="AE7" s="398" t="str">
        <f t="shared" si="27"/>
        <v/>
      </c>
      <c r="AF7" s="398" t="str">
        <f t="shared" si="27"/>
        <v/>
      </c>
      <c r="AG7" s="398" t="str">
        <f t="shared" si="27"/>
        <v/>
      </c>
      <c r="AH7" s="398" t="str">
        <f t="shared" si="27"/>
        <v/>
      </c>
      <c r="AI7" s="398" t="str">
        <f t="shared" si="27"/>
        <v/>
      </c>
      <c r="AJ7" s="398" t="str">
        <f t="shared" si="27"/>
        <v/>
      </c>
      <c r="AK7" s="398" t="str">
        <f t="shared" si="27"/>
        <v/>
      </c>
      <c r="AL7" s="398" t="str">
        <f t="shared" si="27"/>
        <v/>
      </c>
      <c r="AM7" s="398" t="str">
        <f t="shared" si="27"/>
        <v/>
      </c>
      <c r="AN7" s="398" t="str">
        <f t="shared" si="27"/>
        <v/>
      </c>
      <c r="AO7" s="398" t="str">
        <f t="shared" si="27"/>
        <v/>
      </c>
      <c r="AP7" s="398" t="str">
        <f t="shared" si="27"/>
        <v/>
      </c>
      <c r="AQ7" s="398" t="str">
        <f t="shared" si="27"/>
        <v/>
      </c>
      <c r="AR7" s="398" t="str">
        <f t="shared" si="27"/>
        <v/>
      </c>
      <c r="AS7" s="398" t="str">
        <f t="shared" si="27"/>
        <v/>
      </c>
      <c r="AT7" s="398" t="str">
        <f t="shared" si="27"/>
        <v/>
      </c>
      <c r="AU7" s="398" t="str">
        <f t="shared" si="27"/>
        <v/>
      </c>
      <c r="AV7" s="398" t="str">
        <f t="shared" si="27"/>
        <v/>
      </c>
      <c r="AW7" s="398" t="str">
        <f t="shared" si="27"/>
        <v/>
      </c>
      <c r="AX7" s="398" t="str">
        <f t="shared" si="27"/>
        <v/>
      </c>
      <c r="AY7" s="398" t="str">
        <f t="shared" si="27"/>
        <v/>
      </c>
      <c r="AZ7" s="398" t="str">
        <f t="shared" si="27"/>
        <v/>
      </c>
      <c r="BA7" s="398" t="str">
        <f t="shared" si="27"/>
        <v/>
      </c>
      <c r="BB7" s="398" t="str">
        <f t="shared" si="27"/>
        <v/>
      </c>
      <c r="BC7" s="398" t="str">
        <f t="shared" si="27"/>
        <v/>
      </c>
      <c r="BD7" s="398" t="str">
        <f t="shared" si="27"/>
        <v/>
      </c>
      <c r="BE7" s="398" t="str">
        <f t="shared" si="27"/>
        <v/>
      </c>
      <c r="BF7" s="398" t="str">
        <f t="shared" si="27"/>
        <v/>
      </c>
      <c r="BG7" s="398" t="str">
        <f t="shared" si="27"/>
        <v/>
      </c>
      <c r="BH7" s="398" t="str">
        <f t="shared" si="27"/>
        <v/>
      </c>
      <c r="BI7" s="398" t="str">
        <f t="shared" si="27"/>
        <v/>
      </c>
      <c r="BJ7" s="398" t="str">
        <f t="shared" si="27"/>
        <v/>
      </c>
      <c r="BK7" s="398" t="str">
        <f t="shared" si="27"/>
        <v/>
      </c>
      <c r="BL7" s="398" t="str">
        <f t="shared" si="27"/>
        <v/>
      </c>
      <c r="BM7" s="398" t="str">
        <f t="shared" si="27"/>
        <v/>
      </c>
      <c r="BN7" s="398" t="str">
        <f t="shared" si="27"/>
        <v/>
      </c>
      <c r="BO7" s="398" t="str">
        <f t="shared" si="27"/>
        <v/>
      </c>
      <c r="BP7" s="398" t="str">
        <f t="shared" si="27"/>
        <v/>
      </c>
      <c r="BQ7" s="398" t="str">
        <f t="shared" si="27"/>
        <v/>
      </c>
      <c r="BR7" s="398" t="str">
        <f t="shared" ref="BR7:BX8" si="28">IF(BR$3="","",IF(BQ7="","",BQ7+1))</f>
        <v/>
      </c>
      <c r="BS7" s="398" t="str">
        <f t="shared" si="28"/>
        <v/>
      </c>
      <c r="BT7" s="398" t="str">
        <f t="shared" si="28"/>
        <v/>
      </c>
      <c r="BU7" s="398" t="str">
        <f t="shared" si="28"/>
        <v/>
      </c>
      <c r="BV7" s="398" t="str">
        <f t="shared" si="28"/>
        <v/>
      </c>
      <c r="BW7" s="398" t="str">
        <f t="shared" si="28"/>
        <v/>
      </c>
      <c r="BX7" s="398" t="str">
        <f t="shared" si="28"/>
        <v/>
      </c>
    </row>
    <row r="8" spans="1:76">
      <c r="A8" s="49"/>
      <c r="B8" s="46" t="str">
        <f>IF(入力シート!D24="","",入力シート!D24)</f>
        <v/>
      </c>
      <c r="C8" s="49"/>
      <c r="D8" s="47" t="str">
        <f>入力シート!O24</f>
        <v/>
      </c>
      <c r="E8" s="398" t="str">
        <f>IF(E$3="","",IF(D8="","",D8+1))</f>
        <v/>
      </c>
      <c r="F8" s="398" t="str">
        <f t="shared" si="27"/>
        <v/>
      </c>
      <c r="G8" s="398" t="str">
        <f t="shared" si="27"/>
        <v/>
      </c>
      <c r="H8" s="398" t="str">
        <f t="shared" si="27"/>
        <v/>
      </c>
      <c r="I8" s="398" t="str">
        <f t="shared" si="27"/>
        <v/>
      </c>
      <c r="J8" s="398" t="str">
        <f t="shared" si="27"/>
        <v/>
      </c>
      <c r="K8" s="398" t="str">
        <f t="shared" si="27"/>
        <v/>
      </c>
      <c r="L8" s="398" t="str">
        <f t="shared" si="27"/>
        <v/>
      </c>
      <c r="M8" s="398" t="str">
        <f t="shared" si="27"/>
        <v/>
      </c>
      <c r="N8" s="398" t="str">
        <f t="shared" si="27"/>
        <v/>
      </c>
      <c r="O8" s="398" t="str">
        <f t="shared" si="27"/>
        <v/>
      </c>
      <c r="P8" s="398" t="str">
        <f t="shared" si="27"/>
        <v/>
      </c>
      <c r="Q8" s="398" t="str">
        <f t="shared" si="27"/>
        <v/>
      </c>
      <c r="R8" s="398" t="str">
        <f t="shared" si="27"/>
        <v/>
      </c>
      <c r="S8" s="398" t="str">
        <f t="shared" si="27"/>
        <v/>
      </c>
      <c r="T8" s="398" t="str">
        <f t="shared" si="27"/>
        <v/>
      </c>
      <c r="U8" s="398" t="str">
        <f t="shared" si="27"/>
        <v/>
      </c>
      <c r="V8" s="398" t="str">
        <f t="shared" si="27"/>
        <v/>
      </c>
      <c r="W8" s="398" t="str">
        <f t="shared" si="27"/>
        <v/>
      </c>
      <c r="X8" s="398" t="str">
        <f t="shared" si="27"/>
        <v/>
      </c>
      <c r="Y8" s="398" t="str">
        <f t="shared" si="27"/>
        <v/>
      </c>
      <c r="Z8" s="398" t="str">
        <f t="shared" si="27"/>
        <v/>
      </c>
      <c r="AA8" s="398" t="str">
        <f t="shared" si="27"/>
        <v/>
      </c>
      <c r="AB8" s="398" t="str">
        <f t="shared" si="27"/>
        <v/>
      </c>
      <c r="AC8" s="398" t="str">
        <f t="shared" si="27"/>
        <v/>
      </c>
      <c r="AD8" s="398" t="str">
        <f t="shared" si="27"/>
        <v/>
      </c>
      <c r="AE8" s="398" t="str">
        <f t="shared" si="27"/>
        <v/>
      </c>
      <c r="AF8" s="398" t="str">
        <f t="shared" si="27"/>
        <v/>
      </c>
      <c r="AG8" s="398" t="str">
        <f t="shared" si="27"/>
        <v/>
      </c>
      <c r="AH8" s="398" t="str">
        <f t="shared" si="27"/>
        <v/>
      </c>
      <c r="AI8" s="398" t="str">
        <f t="shared" si="27"/>
        <v/>
      </c>
      <c r="AJ8" s="398" t="str">
        <f t="shared" si="27"/>
        <v/>
      </c>
      <c r="AK8" s="398" t="str">
        <f t="shared" si="27"/>
        <v/>
      </c>
      <c r="AL8" s="398" t="str">
        <f t="shared" si="27"/>
        <v/>
      </c>
      <c r="AM8" s="398" t="str">
        <f t="shared" si="27"/>
        <v/>
      </c>
      <c r="AN8" s="398" t="str">
        <f t="shared" si="27"/>
        <v/>
      </c>
      <c r="AO8" s="398" t="str">
        <f t="shared" si="27"/>
        <v/>
      </c>
      <c r="AP8" s="398" t="str">
        <f t="shared" si="27"/>
        <v/>
      </c>
      <c r="AQ8" s="398" t="str">
        <f t="shared" si="27"/>
        <v/>
      </c>
      <c r="AR8" s="398" t="str">
        <f t="shared" si="27"/>
        <v/>
      </c>
      <c r="AS8" s="398" t="str">
        <f t="shared" si="27"/>
        <v/>
      </c>
      <c r="AT8" s="398" t="str">
        <f t="shared" si="27"/>
        <v/>
      </c>
      <c r="AU8" s="398" t="str">
        <f t="shared" si="27"/>
        <v/>
      </c>
      <c r="AV8" s="398" t="str">
        <f t="shared" si="27"/>
        <v/>
      </c>
      <c r="AW8" s="398" t="str">
        <f t="shared" si="27"/>
        <v/>
      </c>
      <c r="AX8" s="398" t="str">
        <f t="shared" si="27"/>
        <v/>
      </c>
      <c r="AY8" s="398" t="str">
        <f t="shared" si="27"/>
        <v/>
      </c>
      <c r="AZ8" s="398" t="str">
        <f t="shared" si="27"/>
        <v/>
      </c>
      <c r="BA8" s="398" t="str">
        <f t="shared" si="27"/>
        <v/>
      </c>
      <c r="BB8" s="398" t="str">
        <f t="shared" si="27"/>
        <v/>
      </c>
      <c r="BC8" s="398" t="str">
        <f t="shared" si="27"/>
        <v/>
      </c>
      <c r="BD8" s="398" t="str">
        <f t="shared" si="27"/>
        <v/>
      </c>
      <c r="BE8" s="398" t="str">
        <f t="shared" si="27"/>
        <v/>
      </c>
      <c r="BF8" s="398" t="str">
        <f t="shared" si="27"/>
        <v/>
      </c>
      <c r="BG8" s="398" t="str">
        <f t="shared" si="27"/>
        <v/>
      </c>
      <c r="BH8" s="398" t="str">
        <f t="shared" si="27"/>
        <v/>
      </c>
      <c r="BI8" s="398" t="str">
        <f t="shared" si="27"/>
        <v/>
      </c>
      <c r="BJ8" s="398" t="str">
        <f t="shared" si="27"/>
        <v/>
      </c>
      <c r="BK8" s="398" t="str">
        <f t="shared" si="27"/>
        <v/>
      </c>
      <c r="BL8" s="398" t="str">
        <f t="shared" si="27"/>
        <v/>
      </c>
      <c r="BM8" s="398" t="str">
        <f t="shared" si="27"/>
        <v/>
      </c>
      <c r="BN8" s="398" t="str">
        <f t="shared" si="27"/>
        <v/>
      </c>
      <c r="BO8" s="398" t="str">
        <f t="shared" si="27"/>
        <v/>
      </c>
      <c r="BP8" s="398" t="str">
        <f t="shared" si="27"/>
        <v/>
      </c>
      <c r="BQ8" s="398" t="str">
        <f t="shared" si="27"/>
        <v/>
      </c>
      <c r="BR8" s="398" t="str">
        <f t="shared" si="28"/>
        <v/>
      </c>
      <c r="BS8" s="398" t="str">
        <f t="shared" si="28"/>
        <v/>
      </c>
      <c r="BT8" s="398" t="str">
        <f t="shared" si="28"/>
        <v/>
      </c>
      <c r="BU8" s="398" t="str">
        <f t="shared" si="28"/>
        <v/>
      </c>
      <c r="BV8" s="398" t="str">
        <f t="shared" si="28"/>
        <v/>
      </c>
      <c r="BW8" s="398" t="str">
        <f t="shared" si="28"/>
        <v/>
      </c>
      <c r="BX8" s="398" t="str">
        <f t="shared" si="28"/>
        <v/>
      </c>
    </row>
    <row r="9" spans="1:76">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row>
    <row r="10" spans="1:76" s="45" customFormat="1">
      <c r="A10" s="589" t="s">
        <v>2</v>
      </c>
      <c r="B10" s="590"/>
      <c r="C10" s="50"/>
      <c r="D10" s="51">
        <f t="shared" ref="D10" si="29">SUM(D11:D16)</f>
        <v>0</v>
      </c>
      <c r="E10" s="51" t="str">
        <f>IF(E3="","",SUM(E11:E16))</f>
        <v/>
      </c>
      <c r="F10" s="51" t="str">
        <f t="shared" ref="F10:BQ10" si="30">IF(F3="","",SUM(F11:F16))</f>
        <v/>
      </c>
      <c r="G10" s="51" t="str">
        <f t="shared" si="30"/>
        <v/>
      </c>
      <c r="H10" s="51" t="str">
        <f t="shared" si="30"/>
        <v/>
      </c>
      <c r="I10" s="51" t="str">
        <f t="shared" si="30"/>
        <v/>
      </c>
      <c r="J10" s="51" t="str">
        <f t="shared" si="30"/>
        <v/>
      </c>
      <c r="K10" s="51" t="str">
        <f t="shared" si="30"/>
        <v/>
      </c>
      <c r="L10" s="51" t="str">
        <f t="shared" si="30"/>
        <v/>
      </c>
      <c r="M10" s="51" t="str">
        <f t="shared" si="30"/>
        <v/>
      </c>
      <c r="N10" s="51" t="str">
        <f t="shared" si="30"/>
        <v/>
      </c>
      <c r="O10" s="51" t="str">
        <f t="shared" si="30"/>
        <v/>
      </c>
      <c r="P10" s="51" t="str">
        <f t="shared" si="30"/>
        <v/>
      </c>
      <c r="Q10" s="51" t="str">
        <f t="shared" si="30"/>
        <v/>
      </c>
      <c r="R10" s="51" t="str">
        <f t="shared" si="30"/>
        <v/>
      </c>
      <c r="S10" s="51" t="str">
        <f t="shared" si="30"/>
        <v/>
      </c>
      <c r="T10" s="51" t="str">
        <f t="shared" si="30"/>
        <v/>
      </c>
      <c r="U10" s="51" t="str">
        <f t="shared" si="30"/>
        <v/>
      </c>
      <c r="V10" s="51" t="str">
        <f t="shared" si="30"/>
        <v/>
      </c>
      <c r="W10" s="51" t="str">
        <f t="shared" si="30"/>
        <v/>
      </c>
      <c r="X10" s="51" t="str">
        <f t="shared" si="30"/>
        <v/>
      </c>
      <c r="Y10" s="51" t="str">
        <f t="shared" si="30"/>
        <v/>
      </c>
      <c r="Z10" s="51" t="str">
        <f t="shared" si="30"/>
        <v/>
      </c>
      <c r="AA10" s="51" t="str">
        <f t="shared" si="30"/>
        <v/>
      </c>
      <c r="AB10" s="51" t="str">
        <f t="shared" si="30"/>
        <v/>
      </c>
      <c r="AC10" s="51" t="str">
        <f t="shared" si="30"/>
        <v/>
      </c>
      <c r="AD10" s="51" t="str">
        <f t="shared" si="30"/>
        <v/>
      </c>
      <c r="AE10" s="51" t="str">
        <f t="shared" si="30"/>
        <v/>
      </c>
      <c r="AF10" s="51" t="str">
        <f t="shared" si="30"/>
        <v/>
      </c>
      <c r="AG10" s="51" t="str">
        <f t="shared" si="30"/>
        <v/>
      </c>
      <c r="AH10" s="51" t="str">
        <f t="shared" si="30"/>
        <v/>
      </c>
      <c r="AI10" s="51" t="str">
        <f t="shared" si="30"/>
        <v/>
      </c>
      <c r="AJ10" s="51" t="str">
        <f t="shared" si="30"/>
        <v/>
      </c>
      <c r="AK10" s="51" t="str">
        <f t="shared" si="30"/>
        <v/>
      </c>
      <c r="AL10" s="51" t="str">
        <f t="shared" si="30"/>
        <v/>
      </c>
      <c r="AM10" s="51" t="str">
        <f t="shared" si="30"/>
        <v/>
      </c>
      <c r="AN10" s="51" t="str">
        <f t="shared" si="30"/>
        <v/>
      </c>
      <c r="AO10" s="51" t="str">
        <f t="shared" si="30"/>
        <v/>
      </c>
      <c r="AP10" s="51" t="str">
        <f t="shared" si="30"/>
        <v/>
      </c>
      <c r="AQ10" s="51" t="str">
        <f t="shared" si="30"/>
        <v/>
      </c>
      <c r="AR10" s="51" t="str">
        <f t="shared" si="30"/>
        <v/>
      </c>
      <c r="AS10" s="51" t="str">
        <f t="shared" si="30"/>
        <v/>
      </c>
      <c r="AT10" s="51" t="str">
        <f t="shared" si="30"/>
        <v/>
      </c>
      <c r="AU10" s="51" t="str">
        <f t="shared" si="30"/>
        <v/>
      </c>
      <c r="AV10" s="51" t="str">
        <f t="shared" si="30"/>
        <v/>
      </c>
      <c r="AW10" s="51" t="str">
        <f t="shared" si="30"/>
        <v/>
      </c>
      <c r="AX10" s="51" t="str">
        <f t="shared" si="30"/>
        <v/>
      </c>
      <c r="AY10" s="51" t="str">
        <f t="shared" si="30"/>
        <v/>
      </c>
      <c r="AZ10" s="51" t="str">
        <f t="shared" si="30"/>
        <v/>
      </c>
      <c r="BA10" s="51" t="str">
        <f t="shared" si="30"/>
        <v/>
      </c>
      <c r="BB10" s="51" t="str">
        <f t="shared" si="30"/>
        <v/>
      </c>
      <c r="BC10" s="51" t="str">
        <f t="shared" si="30"/>
        <v/>
      </c>
      <c r="BD10" s="51" t="str">
        <f t="shared" si="30"/>
        <v/>
      </c>
      <c r="BE10" s="51" t="str">
        <f t="shared" si="30"/>
        <v/>
      </c>
      <c r="BF10" s="51" t="str">
        <f t="shared" si="30"/>
        <v/>
      </c>
      <c r="BG10" s="51" t="str">
        <f t="shared" si="30"/>
        <v/>
      </c>
      <c r="BH10" s="51" t="str">
        <f t="shared" si="30"/>
        <v/>
      </c>
      <c r="BI10" s="51" t="str">
        <f t="shared" si="30"/>
        <v/>
      </c>
      <c r="BJ10" s="51" t="str">
        <f t="shared" si="30"/>
        <v/>
      </c>
      <c r="BK10" s="51" t="str">
        <f t="shared" si="30"/>
        <v/>
      </c>
      <c r="BL10" s="51" t="str">
        <f t="shared" si="30"/>
        <v/>
      </c>
      <c r="BM10" s="51" t="str">
        <f t="shared" si="30"/>
        <v/>
      </c>
      <c r="BN10" s="51" t="str">
        <f t="shared" si="30"/>
        <v/>
      </c>
      <c r="BO10" s="51" t="str">
        <f t="shared" si="30"/>
        <v/>
      </c>
      <c r="BP10" s="51" t="str">
        <f t="shared" si="30"/>
        <v/>
      </c>
      <c r="BQ10" s="51" t="str">
        <f t="shared" si="30"/>
        <v/>
      </c>
      <c r="BR10" s="51" t="str">
        <f t="shared" ref="BR10:BX10" si="31">IF(BR3="","",SUM(BR11:BR16))</f>
        <v/>
      </c>
      <c r="BS10" s="51" t="str">
        <f t="shared" si="31"/>
        <v/>
      </c>
      <c r="BT10" s="51" t="str">
        <f t="shared" si="31"/>
        <v/>
      </c>
      <c r="BU10" s="51" t="str">
        <f t="shared" si="31"/>
        <v/>
      </c>
      <c r="BV10" s="51" t="str">
        <f t="shared" si="31"/>
        <v/>
      </c>
      <c r="BW10" s="51" t="str">
        <f t="shared" si="31"/>
        <v/>
      </c>
      <c r="BX10" s="51" t="str">
        <f t="shared" si="31"/>
        <v/>
      </c>
    </row>
    <row r="11" spans="1:76">
      <c r="A11" s="52"/>
      <c r="B11" s="53" t="str">
        <f>IF(入力シート!D31="","",入力シート!D31)</f>
        <v>夫</v>
      </c>
      <c r="C11" s="54"/>
      <c r="D11" s="55">
        <f>IF(入力シート!F33="",0,入力シート!F33)</f>
        <v>0</v>
      </c>
      <c r="E11" s="55" t="str">
        <f>IF(E3="","",IF(ISERROR(IF(ISERROR(VLOOKUP(E2,入力シート!$B33:$M40,5,0)),D11+(D11*VLOOKUP(MAX(INDEX((入力シート!$B33:$C40&lt;E2)*入力シート!$B33:$C40,0)),入力シート!$B33:$M40,11,0)),FV(VLOOKUP(E2,入力シート!$B33:$M40,11,0),E2-$D2,,(VLOOKUP(E2,入力シート!$B33:$M40,5,0)*-1)))),"",IF(ISERROR(VLOOKUP(E2,入力シート!$B33:$M40,5,0)),D11+(D11*VLOOKUP(MAX(INDEX((入力シート!$B33:$C40&lt;E2)*入力シート!$B33:$C40,0)),入力シート!$B33:$M40,11,0)),FV(VLOOKUP(E2,入力シート!$B33:$M40,11,0),E2-$D2,,(VLOOKUP(E2,入力シート!$B33:$M40,5,0)*-1)))))</f>
        <v/>
      </c>
      <c r="F11" s="55" t="str">
        <f>IF(F3="","",IF(ISERROR(IF(ISERROR(VLOOKUP(F2,入力シート!$B33:$M40,5,0)),E11+(E11*VLOOKUP(MAX(INDEX((入力シート!$B33:$C40&lt;F2)*入力シート!$B33:$C40,0)),入力シート!$B33:$M40,11,0)),FV(VLOOKUP(F2,入力シート!$B33:$M40,11,0),F2-$D2,,(VLOOKUP(F2,入力シート!$B33:$M40,5,0)*-1)))),"",IF(ISERROR(VLOOKUP(F2,入力シート!$B33:$M40,5,0)),E11+(E11*VLOOKUP(MAX(INDEX((入力シート!$B33:$C40&lt;F2)*入力シート!$B33:$C40,0)),入力シート!$B33:$M40,11,0)),FV(VLOOKUP(F2,入力シート!$B33:$M40,11,0),F2-$D2,,(VLOOKUP(F2,入力シート!$B33:$M40,5,0)*-1)))))</f>
        <v/>
      </c>
      <c r="G11" s="55" t="str">
        <f>IF(G3="","",IF(ISERROR(IF(ISERROR(VLOOKUP(G2,入力シート!$B33:$M40,5,0)),F11+(F11*VLOOKUP(MAX(INDEX((入力シート!$B33:$C40&lt;G2)*入力シート!$B33:$C40,0)),入力シート!$B33:$M40,11,0)),FV(VLOOKUP(G2,入力シート!$B33:$M40,11,0),G2-$D2,,(VLOOKUP(G2,入力シート!$B33:$M40,5,0)*-1)))),"",IF(ISERROR(VLOOKUP(G2,入力シート!$B33:$M40,5,0)),F11+(F11*VLOOKUP(MAX(INDEX((入力シート!$B33:$C40&lt;G2)*入力シート!$B33:$C40,0)),入力シート!$B33:$M40,11,0)),FV(VLOOKUP(G2,入力シート!$B33:$M40,11,0),G2-$D2,,(VLOOKUP(G2,入力シート!$B33:$M40,5,0)*-1)))))</f>
        <v/>
      </c>
      <c r="H11" s="55" t="str">
        <f>IF(H3="","",IF(ISERROR(IF(ISERROR(VLOOKUP(H2,入力シート!$B33:$M40,5,0)),G11+(G11*VLOOKUP(MAX(INDEX((入力シート!$B33:$C40&lt;H2)*入力シート!$B33:$C40,0)),入力シート!$B33:$M40,11,0)),FV(VLOOKUP(H2,入力シート!$B33:$M40,11,0),H2-$D2,,(VLOOKUP(H2,入力シート!$B33:$M40,5,0)*-1)))),"",IF(ISERROR(VLOOKUP(H2,入力シート!$B33:$M40,5,0)),G11+(G11*VLOOKUP(MAX(INDEX((入力シート!$B33:$C40&lt;H2)*入力シート!$B33:$C40,0)),入力シート!$B33:$M40,11,0)),FV(VLOOKUP(H2,入力シート!$B33:$M40,11,0),H2-$D2,,(VLOOKUP(H2,入力シート!$B33:$M40,5,0)*-1)))))</f>
        <v/>
      </c>
      <c r="I11" s="55" t="str">
        <f>IF(I3="","",IF(ISERROR(IF(ISERROR(VLOOKUP(I2,入力シート!$B33:$M40,5,0)),H11+(H11*VLOOKUP(MAX(INDEX((入力シート!$B33:$C40&lt;I2)*入力シート!$B33:$C40,0)),入力シート!$B33:$M40,11,0)),FV(VLOOKUP(I2,入力シート!$B33:$M40,11,0),I2-$D2,,(VLOOKUP(I2,入力シート!$B33:$M40,5,0)*-1)))),"",IF(ISERROR(VLOOKUP(I2,入力シート!$B33:$M40,5,0)),H11+(H11*VLOOKUP(MAX(INDEX((入力シート!$B33:$C40&lt;I2)*入力シート!$B33:$C40,0)),入力シート!$B33:$M40,11,0)),FV(VLOOKUP(I2,入力シート!$B33:$M40,11,0),I2-$D2,,(VLOOKUP(I2,入力シート!$B33:$M40,5,0)*-1)))))</f>
        <v/>
      </c>
      <c r="J11" s="55" t="str">
        <f>IF(J3="","",IF(ISERROR(IF(ISERROR(VLOOKUP(J2,入力シート!$B33:$M40,5,0)),I11+(I11*VLOOKUP(MAX(INDEX((入力シート!$B33:$C40&lt;J2)*入力シート!$B33:$C40,0)),入力シート!$B33:$M40,11,0)),FV(VLOOKUP(J2,入力シート!$B33:$M40,11,0),J2-$D2,,(VLOOKUP(J2,入力シート!$B33:$M40,5,0)*-1)))),"",IF(ISERROR(VLOOKUP(J2,入力シート!$B33:$M40,5,0)),I11+(I11*VLOOKUP(MAX(INDEX((入力シート!$B33:$C40&lt;J2)*入力シート!$B33:$C40,0)),入力シート!$B33:$M40,11,0)),FV(VLOOKUP(J2,入力シート!$B33:$M40,11,0),J2-$D2,,(VLOOKUP(J2,入力シート!$B33:$M40,5,0)*-1)))))</f>
        <v/>
      </c>
      <c r="K11" s="55" t="str">
        <f>IF(K3="","",IF(ISERROR(IF(ISERROR(VLOOKUP(K2,入力シート!$B33:$M40,5,0)),J11+(J11*VLOOKUP(MAX(INDEX((入力シート!$B33:$C40&lt;K2)*入力シート!$B33:$C40,0)),入力シート!$B33:$M40,11,0)),FV(VLOOKUP(K2,入力シート!$B33:$M40,11,0),K2-$D2,,(VLOOKUP(K2,入力シート!$B33:$M40,5,0)*-1)))),"",IF(ISERROR(VLOOKUP(K2,入力シート!$B33:$M40,5,0)),J11+(J11*VLOOKUP(MAX(INDEX((入力シート!$B33:$C40&lt;K2)*入力シート!$B33:$C40,0)),入力シート!$B33:$M40,11,0)),FV(VLOOKUP(K2,入力シート!$B33:$M40,11,0),K2-$D2,,(VLOOKUP(K2,入力シート!$B33:$M40,5,0)*-1)))))</f>
        <v/>
      </c>
      <c r="L11" s="55" t="str">
        <f>IF(L3="","",IF(ISERROR(IF(ISERROR(VLOOKUP(L2,入力シート!$B33:$M40,5,0)),K11+(K11*VLOOKUP(MAX(INDEX((入力シート!$B33:$C40&lt;L2)*入力シート!$B33:$C40,0)),入力シート!$B33:$M40,11,0)),FV(VLOOKUP(L2,入力シート!$B33:$M40,11,0),L2-$D2,,(VLOOKUP(L2,入力シート!$B33:$M40,5,0)*-1)))),"",IF(ISERROR(VLOOKUP(L2,入力シート!$B33:$M40,5,0)),K11+(K11*VLOOKUP(MAX(INDEX((入力シート!$B33:$C40&lt;L2)*入力シート!$B33:$C40,0)),入力シート!$B33:$M40,11,0)),FV(VLOOKUP(L2,入力シート!$B33:$M40,11,0),L2-$D2,,(VLOOKUP(L2,入力シート!$B33:$M40,5,0)*-1)))))</f>
        <v/>
      </c>
      <c r="M11" s="55" t="str">
        <f>IF(M3="","",IF(ISERROR(IF(ISERROR(VLOOKUP(M2,入力シート!$B33:$M40,5,0)),L11+(L11*VLOOKUP(MAX(INDEX((入力シート!$B33:$C40&lt;M2)*入力シート!$B33:$C40,0)),入力シート!$B33:$M40,11,0)),FV(VLOOKUP(M2,入力シート!$B33:$M40,11,0),M2-$D2,,(VLOOKUP(M2,入力シート!$B33:$M40,5,0)*-1)))),"",IF(ISERROR(VLOOKUP(M2,入力シート!$B33:$M40,5,0)),L11+(L11*VLOOKUP(MAX(INDEX((入力シート!$B33:$C40&lt;M2)*入力シート!$B33:$C40,0)),入力シート!$B33:$M40,11,0)),FV(VLOOKUP(M2,入力シート!$B33:$M40,11,0),M2-$D2,,(VLOOKUP(M2,入力シート!$B33:$M40,5,0)*-1)))))</f>
        <v/>
      </c>
      <c r="N11" s="55" t="str">
        <f>IF(N3="","",IF(ISERROR(IF(ISERROR(VLOOKUP(N2,入力シート!$B33:$M40,5,0)),M11+(M11*VLOOKUP(MAX(INDEX((入力シート!$B33:$C40&lt;N2)*入力シート!$B33:$C40,0)),入力シート!$B33:$M40,11,0)),FV(VLOOKUP(N2,入力シート!$B33:$M40,11,0),N2-$D2,,(VLOOKUP(N2,入力シート!$B33:$M40,5,0)*-1)))),"",IF(ISERROR(VLOOKUP(N2,入力シート!$B33:$M40,5,0)),M11+(M11*VLOOKUP(MAX(INDEX((入力シート!$B33:$C40&lt;N2)*入力シート!$B33:$C40,0)),入力シート!$B33:$M40,11,0)),FV(VLOOKUP(N2,入力シート!$B33:$M40,11,0),N2-$D2,,(VLOOKUP(N2,入力シート!$B33:$M40,5,0)*-1)))))</f>
        <v/>
      </c>
      <c r="O11" s="55" t="str">
        <f>IF(O3="","",IF(ISERROR(IF(ISERROR(VLOOKUP(O2,入力シート!$B33:$M40,5,0)),N11+(N11*VLOOKUP(MAX(INDEX((入力シート!$B33:$C40&lt;O2)*入力シート!$B33:$C40,0)),入力シート!$B33:$M40,11,0)),FV(VLOOKUP(O2,入力シート!$B33:$M40,11,0),O2-$D2,,(VLOOKUP(O2,入力シート!$B33:$M40,5,0)*-1)))),"",IF(ISERROR(VLOOKUP(O2,入力シート!$B33:$M40,5,0)),N11+(N11*VLOOKUP(MAX(INDEX((入力シート!$B33:$C40&lt;O2)*入力シート!$B33:$C40,0)),入力シート!$B33:$M40,11,0)),FV(VLOOKUP(O2,入力シート!$B33:$M40,11,0),O2-$D2,,(VLOOKUP(O2,入力シート!$B33:$M40,5,0)*-1)))))</f>
        <v/>
      </c>
      <c r="P11" s="55" t="str">
        <f>IF(P3="","",IF(ISERROR(IF(ISERROR(VLOOKUP(P2,入力シート!$B33:$M40,5,0)),O11+(O11*VLOOKUP(MAX(INDEX((入力シート!$B33:$C40&lt;P2)*入力シート!$B33:$C40,0)),入力シート!$B33:$M40,11,0)),FV(VLOOKUP(P2,入力シート!$B33:$M40,11,0),P2-$D2,,(VLOOKUP(P2,入力シート!$B33:$M40,5,0)*-1)))),"",IF(ISERROR(VLOOKUP(P2,入力シート!$B33:$M40,5,0)),O11+(O11*VLOOKUP(MAX(INDEX((入力シート!$B33:$C40&lt;P2)*入力シート!$B33:$C40,0)),入力シート!$B33:$M40,11,0)),FV(VLOOKUP(P2,入力シート!$B33:$M40,11,0),P2-$D2,,(VLOOKUP(P2,入力シート!$B33:$M40,5,0)*-1)))))</f>
        <v/>
      </c>
      <c r="Q11" s="55" t="str">
        <f>IF(Q3="","",IF(ISERROR(IF(ISERROR(VLOOKUP(Q2,入力シート!$B33:$M40,5,0)),P11+(P11*VLOOKUP(MAX(INDEX((入力シート!$B33:$C40&lt;Q2)*入力シート!$B33:$C40,0)),入力シート!$B33:$M40,11,0)),FV(VLOOKUP(Q2,入力シート!$B33:$M40,11,0),Q2-$D2,,(VLOOKUP(Q2,入力シート!$B33:$M40,5,0)*-1)))),"",IF(ISERROR(VLOOKUP(Q2,入力シート!$B33:$M40,5,0)),P11+(P11*VLOOKUP(MAX(INDEX((入力シート!$B33:$C40&lt;Q2)*入力シート!$B33:$C40,0)),入力シート!$B33:$M40,11,0)),FV(VLOOKUP(Q2,入力シート!$B33:$M40,11,0),Q2-$D2,,(VLOOKUP(Q2,入力シート!$B33:$M40,5,0)*-1)))))</f>
        <v/>
      </c>
      <c r="R11" s="55" t="str">
        <f>IF(R3="","",IF(ISERROR(IF(ISERROR(VLOOKUP(R2,入力シート!$B33:$M40,5,0)),Q11+(Q11*VLOOKUP(MAX(INDEX((入力シート!$B33:$C40&lt;R2)*入力シート!$B33:$C40,0)),入力シート!$B33:$M40,11,0)),FV(VLOOKUP(R2,入力シート!$B33:$M40,11,0),R2-$D2,,(VLOOKUP(R2,入力シート!$B33:$M40,5,0)*-1)))),"",IF(ISERROR(VLOOKUP(R2,入力シート!$B33:$M40,5,0)),Q11+(Q11*VLOOKUP(MAX(INDEX((入力シート!$B33:$C40&lt;R2)*入力シート!$B33:$C40,0)),入力シート!$B33:$M40,11,0)),FV(VLOOKUP(R2,入力シート!$B33:$M40,11,0),R2-$D2,,(VLOOKUP(R2,入力シート!$B33:$M40,5,0)*-1)))))</f>
        <v/>
      </c>
      <c r="S11" s="55" t="str">
        <f>IF(S3="","",IF(ISERROR(IF(ISERROR(VLOOKUP(S2,入力シート!$B33:$M40,5,0)),R11+(R11*VLOOKUP(MAX(INDEX((入力シート!$B33:$C40&lt;S2)*入力シート!$B33:$C40,0)),入力シート!$B33:$M40,11,0)),FV(VLOOKUP(S2,入力シート!$B33:$M40,11,0),S2-$D2,,(VLOOKUP(S2,入力シート!$B33:$M40,5,0)*-1)))),"",IF(ISERROR(VLOOKUP(S2,入力シート!$B33:$M40,5,0)),R11+(R11*VLOOKUP(MAX(INDEX((入力シート!$B33:$C40&lt;S2)*入力シート!$B33:$C40,0)),入力シート!$B33:$M40,11,0)),FV(VLOOKUP(S2,入力シート!$B33:$M40,11,0),S2-$D2,,(VLOOKUP(S2,入力シート!$B33:$M40,5,0)*-1)))))</f>
        <v/>
      </c>
      <c r="T11" s="55" t="str">
        <f>IF(T3="","",IF(ISERROR(IF(ISERROR(VLOOKUP(T2,入力シート!$B33:$M40,5,0)),S11+(S11*VLOOKUP(MAX(INDEX((入力シート!$B33:$C40&lt;T2)*入力シート!$B33:$C40,0)),入力シート!$B33:$M40,11,0)),FV(VLOOKUP(T2,入力シート!$B33:$M40,11,0),T2-$D2,,(VLOOKUP(T2,入力シート!$B33:$M40,5,0)*-1)))),"",IF(ISERROR(VLOOKUP(T2,入力シート!$B33:$M40,5,0)),S11+(S11*VLOOKUP(MAX(INDEX((入力シート!$B33:$C40&lt;T2)*入力シート!$B33:$C40,0)),入力シート!$B33:$M40,11,0)),FV(VLOOKUP(T2,入力シート!$B33:$M40,11,0),T2-$D2,,(VLOOKUP(T2,入力シート!$B33:$M40,5,0)*-1)))))</f>
        <v/>
      </c>
      <c r="U11" s="55" t="str">
        <f>IF(U3="","",IF(ISERROR(IF(ISERROR(VLOOKUP(U2,入力シート!$B33:$M40,5,0)),T11+(T11*VLOOKUP(MAX(INDEX((入力シート!$B33:$C40&lt;U2)*入力シート!$B33:$C40,0)),入力シート!$B33:$M40,11,0)),FV(VLOOKUP(U2,入力シート!$B33:$M40,11,0),U2-$D2,,(VLOOKUP(U2,入力シート!$B33:$M40,5,0)*-1)))),"",IF(ISERROR(VLOOKUP(U2,入力シート!$B33:$M40,5,0)),T11+(T11*VLOOKUP(MAX(INDEX((入力シート!$B33:$C40&lt;U2)*入力シート!$B33:$C40,0)),入力シート!$B33:$M40,11,0)),FV(VLOOKUP(U2,入力シート!$B33:$M40,11,0),U2-$D2,,(VLOOKUP(U2,入力シート!$B33:$M40,5,0)*-1)))))</f>
        <v/>
      </c>
      <c r="V11" s="55" t="str">
        <f>IF(V3="","",IF(ISERROR(IF(ISERROR(VLOOKUP(V2,入力シート!$B33:$M40,5,0)),U11+(U11*VLOOKUP(MAX(INDEX((入力シート!$B33:$C40&lt;V2)*入力シート!$B33:$C40,0)),入力シート!$B33:$M40,11,0)),FV(VLOOKUP(V2,入力シート!$B33:$M40,11,0),V2-$D2,,(VLOOKUP(V2,入力シート!$B33:$M40,5,0)*-1)))),"",IF(ISERROR(VLOOKUP(V2,入力シート!$B33:$M40,5,0)),U11+(U11*VLOOKUP(MAX(INDEX((入力シート!$B33:$C40&lt;V2)*入力シート!$B33:$C40,0)),入力シート!$B33:$M40,11,0)),FV(VLOOKUP(V2,入力シート!$B33:$M40,11,0),V2-$D2,,(VLOOKUP(V2,入力シート!$B33:$M40,5,0)*-1)))))</f>
        <v/>
      </c>
      <c r="W11" s="55" t="str">
        <f>IF(W3="","",IF(ISERROR(IF(ISERROR(VLOOKUP(W2,入力シート!$B33:$M40,5,0)),V11+(V11*VLOOKUP(MAX(INDEX((入力シート!$B33:$C40&lt;W2)*入力シート!$B33:$C40,0)),入力シート!$B33:$M40,11,0)),FV(VLOOKUP(W2,入力シート!$B33:$M40,11,0),W2-$D2,,(VLOOKUP(W2,入力シート!$B33:$M40,5,0)*-1)))),"",IF(ISERROR(VLOOKUP(W2,入力シート!$B33:$M40,5,0)),V11+(V11*VLOOKUP(MAX(INDEX((入力シート!$B33:$C40&lt;W2)*入力シート!$B33:$C40,0)),入力シート!$B33:$M40,11,0)),FV(VLOOKUP(W2,入力シート!$B33:$M40,11,0),W2-$D2,,(VLOOKUP(W2,入力シート!$B33:$M40,5,0)*-1)))))</f>
        <v/>
      </c>
      <c r="X11" s="55" t="str">
        <f>IF(X3="","",IF(ISERROR(IF(ISERROR(VLOOKUP(X2,入力シート!$B33:$M40,5,0)),W11+(W11*VLOOKUP(MAX(INDEX((入力シート!$B33:$C40&lt;X2)*入力シート!$B33:$C40,0)),入力シート!$B33:$M40,11,0)),FV(VLOOKUP(X2,入力シート!$B33:$M40,11,0),X2-$D2,,(VLOOKUP(X2,入力シート!$B33:$M40,5,0)*-1)))),"",IF(ISERROR(VLOOKUP(X2,入力シート!$B33:$M40,5,0)),W11+(W11*VLOOKUP(MAX(INDEX((入力シート!$B33:$C40&lt;X2)*入力シート!$B33:$C40,0)),入力シート!$B33:$M40,11,0)),FV(VLOOKUP(X2,入力シート!$B33:$M40,11,0),X2-$D2,,(VLOOKUP(X2,入力シート!$B33:$M40,5,0)*-1)))))</f>
        <v/>
      </c>
      <c r="Y11" s="55" t="str">
        <f>IF(Y3="","",IF(ISERROR(IF(ISERROR(VLOOKUP(Y2,入力シート!$B33:$M40,5,0)),X11+(X11*VLOOKUP(MAX(INDEX((入力シート!$B33:$C40&lt;Y2)*入力シート!$B33:$C40,0)),入力シート!$B33:$M40,11,0)),FV(VLOOKUP(Y2,入力シート!$B33:$M40,11,0),Y2-$D2,,(VLOOKUP(Y2,入力シート!$B33:$M40,5,0)*-1)))),"",IF(ISERROR(VLOOKUP(Y2,入力シート!$B33:$M40,5,0)),X11+(X11*VLOOKUP(MAX(INDEX((入力シート!$B33:$C40&lt;Y2)*入力シート!$B33:$C40,0)),入力シート!$B33:$M40,11,0)),FV(VLOOKUP(Y2,入力シート!$B33:$M40,11,0),Y2-$D2,,(VLOOKUP(Y2,入力シート!$B33:$M40,5,0)*-1)))))</f>
        <v/>
      </c>
      <c r="Z11" s="55" t="str">
        <f>IF(Z3="","",IF(ISERROR(IF(ISERROR(VLOOKUP(Z2,入力シート!$B33:$M40,5,0)),Y11+(Y11*VLOOKUP(MAX(INDEX((入力シート!$B33:$C40&lt;Z2)*入力シート!$B33:$C40,0)),入力シート!$B33:$M40,11,0)),FV(VLOOKUP(Z2,入力シート!$B33:$M40,11,0),Z2-$D2,,(VLOOKUP(Z2,入力シート!$B33:$M40,5,0)*-1)))),"",IF(ISERROR(VLOOKUP(Z2,入力シート!$B33:$M40,5,0)),Y11+(Y11*VLOOKUP(MAX(INDEX((入力シート!$B33:$C40&lt;Z2)*入力シート!$B33:$C40,0)),入力シート!$B33:$M40,11,0)),FV(VLOOKUP(Z2,入力シート!$B33:$M40,11,0),Z2-$D2,,(VLOOKUP(Z2,入力シート!$B33:$M40,5,0)*-1)))))</f>
        <v/>
      </c>
      <c r="AA11" s="55" t="str">
        <f>IF(AA3="","",IF(ISERROR(IF(ISERROR(VLOOKUP(AA2,入力シート!$B33:$M40,5,0)),Z11+(Z11*VLOOKUP(MAX(INDEX((入力シート!$B33:$C40&lt;AA2)*入力シート!$B33:$C40,0)),入力シート!$B33:$M40,11,0)),FV(VLOOKUP(AA2,入力シート!$B33:$M40,11,0),AA2-$D2,,(VLOOKUP(AA2,入力シート!$B33:$M40,5,0)*-1)))),"",IF(ISERROR(VLOOKUP(AA2,入力シート!$B33:$M40,5,0)),Z11+(Z11*VLOOKUP(MAX(INDEX((入力シート!$B33:$C40&lt;AA2)*入力シート!$B33:$C40,0)),入力シート!$B33:$M40,11,0)),FV(VLOOKUP(AA2,入力シート!$B33:$M40,11,0),AA2-$D2,,(VLOOKUP(AA2,入力シート!$B33:$M40,5,0)*-1)))))</f>
        <v/>
      </c>
      <c r="AB11" s="55" t="str">
        <f>IF(AB3="","",IF(ISERROR(IF(ISERROR(VLOOKUP(AB2,入力シート!$B33:$M40,5,0)),AA11+(AA11*VLOOKUP(MAX(INDEX((入力シート!$B33:$C40&lt;AB2)*入力シート!$B33:$C40,0)),入力シート!$B33:$M40,11,0)),FV(VLOOKUP(AB2,入力シート!$B33:$M40,11,0),AB2-$D2,,(VLOOKUP(AB2,入力シート!$B33:$M40,5,0)*-1)))),"",IF(ISERROR(VLOOKUP(AB2,入力シート!$B33:$M40,5,0)),AA11+(AA11*VLOOKUP(MAX(INDEX((入力シート!$B33:$C40&lt;AB2)*入力シート!$B33:$C40,0)),入力シート!$B33:$M40,11,0)),FV(VLOOKUP(AB2,入力シート!$B33:$M40,11,0),AB2-$D2,,(VLOOKUP(AB2,入力シート!$B33:$M40,5,0)*-1)))))</f>
        <v/>
      </c>
      <c r="AC11" s="55" t="str">
        <f>IF(AC3="","",IF(ISERROR(IF(ISERROR(VLOOKUP(AC2,入力シート!$B33:$M40,5,0)),AB11+(AB11*VLOOKUP(MAX(INDEX((入力シート!$B33:$C40&lt;AC2)*入力シート!$B33:$C40,0)),入力シート!$B33:$M40,11,0)),FV(VLOOKUP(AC2,入力シート!$B33:$M40,11,0),AC2-$D2,,(VLOOKUP(AC2,入力シート!$B33:$M40,5,0)*-1)))),"",IF(ISERROR(VLOOKUP(AC2,入力シート!$B33:$M40,5,0)),AB11+(AB11*VLOOKUP(MAX(INDEX((入力シート!$B33:$C40&lt;AC2)*入力シート!$B33:$C40,0)),入力シート!$B33:$M40,11,0)),FV(VLOOKUP(AC2,入力シート!$B33:$M40,11,0),AC2-$D2,,(VLOOKUP(AC2,入力シート!$B33:$M40,5,0)*-1)))))</f>
        <v/>
      </c>
      <c r="AD11" s="55" t="str">
        <f>IF(AD3="","",IF(ISERROR(IF(ISERROR(VLOOKUP(AD2,入力シート!$B33:$M40,5,0)),AC11+(AC11*VLOOKUP(MAX(INDEX((入力シート!$B33:$C40&lt;AD2)*入力シート!$B33:$C40,0)),入力シート!$B33:$M40,11,0)),FV(VLOOKUP(AD2,入力シート!$B33:$M40,11,0),AD2-$D2,,(VLOOKUP(AD2,入力シート!$B33:$M40,5,0)*-1)))),"",IF(ISERROR(VLOOKUP(AD2,入力シート!$B33:$M40,5,0)),AC11+(AC11*VLOOKUP(MAX(INDEX((入力シート!$B33:$C40&lt;AD2)*入力シート!$B33:$C40,0)),入力シート!$B33:$M40,11,0)),FV(VLOOKUP(AD2,入力シート!$B33:$M40,11,0),AD2-$D2,,(VLOOKUP(AD2,入力シート!$B33:$M40,5,0)*-1)))))</f>
        <v/>
      </c>
      <c r="AE11" s="55" t="str">
        <f>IF(AE3="","",IF(ISERROR(IF(ISERROR(VLOOKUP(AE2,入力シート!$B33:$M40,5,0)),AD11+(AD11*VLOOKUP(MAX(INDEX((入力シート!$B33:$C40&lt;AE2)*入力シート!$B33:$C40,0)),入力シート!$B33:$M40,11,0)),FV(VLOOKUP(AE2,入力シート!$B33:$M40,11,0),AE2-$D2,,(VLOOKUP(AE2,入力シート!$B33:$M40,5,0)*-1)))),"",IF(ISERROR(VLOOKUP(AE2,入力シート!$B33:$M40,5,0)),AD11+(AD11*VLOOKUP(MAX(INDEX((入力シート!$B33:$C40&lt;AE2)*入力シート!$B33:$C40,0)),入力シート!$B33:$M40,11,0)),FV(VLOOKUP(AE2,入力シート!$B33:$M40,11,0),AE2-$D2,,(VLOOKUP(AE2,入力シート!$B33:$M40,5,0)*-1)))))</f>
        <v/>
      </c>
      <c r="AF11" s="55" t="str">
        <f>IF(AF3="","",IF(ISERROR(IF(ISERROR(VLOOKUP(AF2,入力シート!$B33:$M40,5,0)),AE11+(AE11*VLOOKUP(MAX(INDEX((入力シート!$B33:$C40&lt;AF2)*入力シート!$B33:$C40,0)),入力シート!$B33:$M40,11,0)),FV(VLOOKUP(AF2,入力シート!$B33:$M40,11,0),AF2-$D2,,(VLOOKUP(AF2,入力シート!$B33:$M40,5,0)*-1)))),"",IF(ISERROR(VLOOKUP(AF2,入力シート!$B33:$M40,5,0)),AE11+(AE11*VLOOKUP(MAX(INDEX((入力シート!$B33:$C40&lt;AF2)*入力シート!$B33:$C40,0)),入力シート!$B33:$M40,11,0)),FV(VLOOKUP(AF2,入力シート!$B33:$M40,11,0),AF2-$D2,,(VLOOKUP(AF2,入力シート!$B33:$M40,5,0)*-1)))))</f>
        <v/>
      </c>
      <c r="AG11" s="55" t="str">
        <f>IF(AG3="","",IF(ISERROR(IF(ISERROR(VLOOKUP(AG2,入力シート!$B33:$M40,5,0)),AF11+(AF11*VLOOKUP(MAX(INDEX((入力シート!$B33:$C40&lt;AG2)*入力シート!$B33:$C40,0)),入力シート!$B33:$M40,11,0)),FV(VLOOKUP(AG2,入力シート!$B33:$M40,11,0),AG2-$D2,,(VLOOKUP(AG2,入力シート!$B33:$M40,5,0)*-1)))),"",IF(ISERROR(VLOOKUP(AG2,入力シート!$B33:$M40,5,0)),AF11+(AF11*VLOOKUP(MAX(INDEX((入力シート!$B33:$C40&lt;AG2)*入力シート!$B33:$C40,0)),入力シート!$B33:$M40,11,0)),FV(VLOOKUP(AG2,入力シート!$B33:$M40,11,0),AG2-$D2,,(VLOOKUP(AG2,入力シート!$B33:$M40,5,0)*-1)))))</f>
        <v/>
      </c>
      <c r="AH11" s="55" t="str">
        <f>IF(AH3="","",IF(ISERROR(IF(ISERROR(VLOOKUP(AH2,入力シート!$B33:$M40,5,0)),AG11+(AG11*VLOOKUP(MAX(INDEX((入力シート!$B33:$C40&lt;AH2)*入力シート!$B33:$C40,0)),入力シート!$B33:$M40,11,0)),FV(VLOOKUP(AH2,入力シート!$B33:$M40,11,0),AH2-$D2,,(VLOOKUP(AH2,入力シート!$B33:$M40,5,0)*-1)))),"",IF(ISERROR(VLOOKUP(AH2,入力シート!$B33:$M40,5,0)),AG11+(AG11*VLOOKUP(MAX(INDEX((入力シート!$B33:$C40&lt;AH2)*入力シート!$B33:$C40,0)),入力シート!$B33:$M40,11,0)),FV(VLOOKUP(AH2,入力シート!$B33:$M40,11,0),AH2-$D2,,(VLOOKUP(AH2,入力シート!$B33:$M40,5,0)*-1)))))</f>
        <v/>
      </c>
      <c r="AI11" s="55" t="str">
        <f>IF(AI3="","",IF(ISERROR(IF(ISERROR(VLOOKUP(AI2,入力シート!$B33:$M40,5,0)),AH11+(AH11*VLOOKUP(MAX(INDEX((入力シート!$B33:$C40&lt;AI2)*入力シート!$B33:$C40,0)),入力シート!$B33:$M40,11,0)),FV(VLOOKUP(AI2,入力シート!$B33:$M40,11,0),AI2-$D2,,(VLOOKUP(AI2,入力シート!$B33:$M40,5,0)*-1)))),"",IF(ISERROR(VLOOKUP(AI2,入力シート!$B33:$M40,5,0)),AH11+(AH11*VLOOKUP(MAX(INDEX((入力シート!$B33:$C40&lt;AI2)*入力シート!$B33:$C40,0)),入力シート!$B33:$M40,11,0)),FV(VLOOKUP(AI2,入力シート!$B33:$M40,11,0),AI2-$D2,,(VLOOKUP(AI2,入力シート!$B33:$M40,5,0)*-1)))))</f>
        <v/>
      </c>
      <c r="AJ11" s="55" t="str">
        <f>IF(AJ3="","",IF(ISERROR(IF(ISERROR(VLOOKUP(AJ2,入力シート!$B33:$M40,5,0)),AI11+(AI11*VLOOKUP(MAX(INDEX((入力シート!$B33:$C40&lt;AJ2)*入力シート!$B33:$C40,0)),入力シート!$B33:$M40,11,0)),FV(VLOOKUP(AJ2,入力シート!$B33:$M40,11,0),AJ2-$D2,,(VLOOKUP(AJ2,入力シート!$B33:$M40,5,0)*-1)))),"",IF(ISERROR(VLOOKUP(AJ2,入力シート!$B33:$M40,5,0)),AI11+(AI11*VLOOKUP(MAX(INDEX((入力シート!$B33:$C40&lt;AJ2)*入力シート!$B33:$C40,0)),入力シート!$B33:$M40,11,0)),FV(VLOOKUP(AJ2,入力シート!$B33:$M40,11,0),AJ2-$D2,,(VLOOKUP(AJ2,入力シート!$B33:$M40,5,0)*-1)))))</f>
        <v/>
      </c>
      <c r="AK11" s="55" t="str">
        <f>IF(AK3="","",IF(ISERROR(IF(ISERROR(VLOOKUP(AK2,入力シート!$B33:$M40,5,0)),AJ11+(AJ11*VLOOKUP(MAX(INDEX((入力シート!$B33:$C40&lt;AK2)*入力シート!$B33:$C40,0)),入力シート!$B33:$M40,11,0)),FV(VLOOKUP(AK2,入力シート!$B33:$M40,11,0),AK2-$D2,,(VLOOKUP(AK2,入力シート!$B33:$M40,5,0)*-1)))),"",IF(ISERROR(VLOOKUP(AK2,入力シート!$B33:$M40,5,0)),AJ11+(AJ11*VLOOKUP(MAX(INDEX((入力シート!$B33:$C40&lt;AK2)*入力シート!$B33:$C40,0)),入力シート!$B33:$M40,11,0)),FV(VLOOKUP(AK2,入力シート!$B33:$M40,11,0),AK2-$D2,,(VLOOKUP(AK2,入力シート!$B33:$M40,5,0)*-1)))))</f>
        <v/>
      </c>
      <c r="AL11" s="55" t="str">
        <f>IF(AL3="","",IF(ISERROR(IF(ISERROR(VLOOKUP(AL2,入力シート!$B33:$M40,5,0)),AK11+(AK11*VLOOKUP(MAX(INDEX((入力シート!$B33:$C40&lt;AL2)*入力シート!$B33:$C40,0)),入力シート!$B33:$M40,11,0)),FV(VLOOKUP(AL2,入力シート!$B33:$M40,11,0),AL2-$D2,,(VLOOKUP(AL2,入力シート!$B33:$M40,5,0)*-1)))),"",IF(ISERROR(VLOOKUP(AL2,入力シート!$B33:$M40,5,0)),AK11+(AK11*VLOOKUP(MAX(INDEX((入力シート!$B33:$C40&lt;AL2)*入力シート!$B33:$C40,0)),入力シート!$B33:$M40,11,0)),FV(VLOOKUP(AL2,入力シート!$B33:$M40,11,0),AL2-$D2,,(VLOOKUP(AL2,入力シート!$B33:$M40,5,0)*-1)))))</f>
        <v/>
      </c>
      <c r="AM11" s="55" t="str">
        <f>IF(AM3="","",IF(ISERROR(IF(ISERROR(VLOOKUP(AM2,入力シート!$B33:$M40,5,0)),AL11+(AL11*VLOOKUP(MAX(INDEX((入力シート!$B33:$C40&lt;AM2)*入力シート!$B33:$C40,0)),入力シート!$B33:$M40,11,0)),FV(VLOOKUP(AM2,入力シート!$B33:$M40,11,0),AM2-$D2,,(VLOOKUP(AM2,入力シート!$B33:$M40,5,0)*-1)))),"",IF(ISERROR(VLOOKUP(AM2,入力シート!$B33:$M40,5,0)),AL11+(AL11*VLOOKUP(MAX(INDEX((入力シート!$B33:$C40&lt;AM2)*入力シート!$B33:$C40,0)),入力シート!$B33:$M40,11,0)),FV(VLOOKUP(AM2,入力シート!$B33:$M40,11,0),AM2-$D2,,(VLOOKUP(AM2,入力シート!$B33:$M40,5,0)*-1)))))</f>
        <v/>
      </c>
      <c r="AN11" s="55" t="str">
        <f>IF(AN3="","",IF(ISERROR(IF(ISERROR(VLOOKUP(AN2,入力シート!$B33:$M40,5,0)),AM11+(AM11*VLOOKUP(MAX(INDEX((入力シート!$B33:$C40&lt;AN2)*入力シート!$B33:$C40,0)),入力シート!$B33:$M40,11,0)),FV(VLOOKUP(AN2,入力シート!$B33:$M40,11,0),AN2-$D2,,(VLOOKUP(AN2,入力シート!$B33:$M40,5,0)*-1)))),"",IF(ISERROR(VLOOKUP(AN2,入力シート!$B33:$M40,5,0)),AM11+(AM11*VLOOKUP(MAX(INDEX((入力シート!$B33:$C40&lt;AN2)*入力シート!$B33:$C40,0)),入力シート!$B33:$M40,11,0)),FV(VLOOKUP(AN2,入力シート!$B33:$M40,11,0),AN2-$D2,,(VLOOKUP(AN2,入力シート!$B33:$M40,5,0)*-1)))))</f>
        <v/>
      </c>
      <c r="AO11" s="55" t="str">
        <f>IF(AO3="","",IF(ISERROR(IF(ISERROR(VLOOKUP(AO2,入力シート!$B33:$M40,5,0)),AN11+(AN11*VLOOKUP(MAX(INDEX((入力シート!$B33:$C40&lt;AO2)*入力シート!$B33:$C40,0)),入力シート!$B33:$M40,11,0)),FV(VLOOKUP(AO2,入力シート!$B33:$M40,11,0),AO2-$D2,,(VLOOKUP(AO2,入力シート!$B33:$M40,5,0)*-1)))),"",IF(ISERROR(VLOOKUP(AO2,入力シート!$B33:$M40,5,0)),AN11+(AN11*VLOOKUP(MAX(INDEX((入力シート!$B33:$C40&lt;AO2)*入力シート!$B33:$C40,0)),入力シート!$B33:$M40,11,0)),FV(VLOOKUP(AO2,入力シート!$B33:$M40,11,0),AO2-$D2,,(VLOOKUP(AO2,入力シート!$B33:$M40,5,0)*-1)))))</f>
        <v/>
      </c>
      <c r="AP11" s="55" t="str">
        <f>IF(AP3="","",IF(ISERROR(IF(ISERROR(VLOOKUP(AP2,入力シート!$B33:$M40,5,0)),AO11+(AO11*VLOOKUP(MAX(INDEX((入力シート!$B33:$C40&lt;AP2)*入力シート!$B33:$C40,0)),入力シート!$B33:$M40,11,0)),FV(VLOOKUP(AP2,入力シート!$B33:$M40,11,0),AP2-$D2,,(VLOOKUP(AP2,入力シート!$B33:$M40,5,0)*-1)))),"",IF(ISERROR(VLOOKUP(AP2,入力シート!$B33:$M40,5,0)),AO11+(AO11*VLOOKUP(MAX(INDEX((入力シート!$B33:$C40&lt;AP2)*入力シート!$B33:$C40,0)),入力シート!$B33:$M40,11,0)),FV(VLOOKUP(AP2,入力シート!$B33:$M40,11,0),AP2-$D2,,(VLOOKUP(AP2,入力シート!$B33:$M40,5,0)*-1)))))</f>
        <v/>
      </c>
      <c r="AQ11" s="55" t="str">
        <f>IF(AQ3="","",IF(ISERROR(IF(ISERROR(VLOOKUP(AQ2,入力シート!$B33:$M40,5,0)),AP11+(AP11*VLOOKUP(MAX(INDEX((入力シート!$B33:$C40&lt;AQ2)*入力シート!$B33:$C40,0)),入力シート!$B33:$M40,11,0)),FV(VLOOKUP(AQ2,入力シート!$B33:$M40,11,0),AQ2-$D2,,(VLOOKUP(AQ2,入力シート!$B33:$M40,5,0)*-1)))),"",IF(ISERROR(VLOOKUP(AQ2,入力シート!$B33:$M40,5,0)),AP11+(AP11*VLOOKUP(MAX(INDEX((入力シート!$B33:$C40&lt;AQ2)*入力シート!$B33:$C40,0)),入力シート!$B33:$M40,11,0)),FV(VLOOKUP(AQ2,入力シート!$B33:$M40,11,0),AQ2-$D2,,(VLOOKUP(AQ2,入力シート!$B33:$M40,5,0)*-1)))))</f>
        <v/>
      </c>
      <c r="AR11" s="55" t="str">
        <f>IF(AR3="","",IF(ISERROR(IF(ISERROR(VLOOKUP(AR2,入力シート!$B33:$M40,5,0)),AQ11+(AQ11*VLOOKUP(MAX(INDEX((入力シート!$B33:$C40&lt;AR2)*入力シート!$B33:$C40,0)),入力シート!$B33:$M40,11,0)),FV(VLOOKUP(AR2,入力シート!$B33:$M40,11,0),AR2-$D2,,(VLOOKUP(AR2,入力シート!$B33:$M40,5,0)*-1)))),"",IF(ISERROR(VLOOKUP(AR2,入力シート!$B33:$M40,5,0)),AQ11+(AQ11*VLOOKUP(MAX(INDEX((入力シート!$B33:$C40&lt;AR2)*入力シート!$B33:$C40,0)),入力シート!$B33:$M40,11,0)),FV(VLOOKUP(AR2,入力シート!$B33:$M40,11,0),AR2-$D2,,(VLOOKUP(AR2,入力シート!$B33:$M40,5,0)*-1)))))</f>
        <v/>
      </c>
      <c r="AS11" s="55" t="str">
        <f>IF(AS3="","",IF(ISERROR(IF(ISERROR(VLOOKUP(AS2,入力シート!$B33:$M40,5,0)),AR11+(AR11*VLOOKUP(MAX(INDEX((入力シート!$B33:$C40&lt;AS2)*入力シート!$B33:$C40,0)),入力シート!$B33:$M40,11,0)),FV(VLOOKUP(AS2,入力シート!$B33:$M40,11,0),AS2-$D2,,(VLOOKUP(AS2,入力シート!$B33:$M40,5,0)*-1)))),"",IF(ISERROR(VLOOKUP(AS2,入力シート!$B33:$M40,5,0)),AR11+(AR11*VLOOKUP(MAX(INDEX((入力シート!$B33:$C40&lt;AS2)*入力シート!$B33:$C40,0)),入力シート!$B33:$M40,11,0)),FV(VLOOKUP(AS2,入力シート!$B33:$M40,11,0),AS2-$D2,,(VLOOKUP(AS2,入力シート!$B33:$M40,5,0)*-1)))))</f>
        <v/>
      </c>
      <c r="AT11" s="55" t="str">
        <f>IF(AT3="","",IF(ISERROR(IF(ISERROR(VLOOKUP(AT2,入力シート!$B33:$M40,5,0)),AS11+(AS11*VLOOKUP(MAX(INDEX((入力シート!$B33:$C40&lt;AT2)*入力シート!$B33:$C40,0)),入力シート!$B33:$M40,11,0)),FV(VLOOKUP(AT2,入力シート!$B33:$M40,11,0),AT2-$D2,,(VLOOKUP(AT2,入力シート!$B33:$M40,5,0)*-1)))),"",IF(ISERROR(VLOOKUP(AT2,入力シート!$B33:$M40,5,0)),AS11+(AS11*VLOOKUP(MAX(INDEX((入力シート!$B33:$C40&lt;AT2)*入力シート!$B33:$C40,0)),入力シート!$B33:$M40,11,0)),FV(VLOOKUP(AT2,入力シート!$B33:$M40,11,0),AT2-$D2,,(VLOOKUP(AT2,入力シート!$B33:$M40,5,0)*-1)))))</f>
        <v/>
      </c>
      <c r="AU11" s="55" t="str">
        <f>IF(AU3="","",IF(ISERROR(IF(ISERROR(VLOOKUP(AU2,入力シート!$B33:$M40,5,0)),AT11+(AT11*VLOOKUP(MAX(INDEX((入力シート!$B33:$C40&lt;AU2)*入力シート!$B33:$C40,0)),入力シート!$B33:$M40,11,0)),FV(VLOOKUP(AU2,入力シート!$B33:$M40,11,0),AU2-$D2,,(VLOOKUP(AU2,入力シート!$B33:$M40,5,0)*-1)))),"",IF(ISERROR(VLOOKUP(AU2,入力シート!$B33:$M40,5,0)),AT11+(AT11*VLOOKUP(MAX(INDEX((入力シート!$B33:$C40&lt;AU2)*入力シート!$B33:$C40,0)),入力シート!$B33:$M40,11,0)),FV(VLOOKUP(AU2,入力シート!$B33:$M40,11,0),AU2-$D2,,(VLOOKUP(AU2,入力シート!$B33:$M40,5,0)*-1)))))</f>
        <v/>
      </c>
      <c r="AV11" s="55" t="str">
        <f>IF(AV3="","",IF(ISERROR(IF(ISERROR(VLOOKUP(AV2,入力シート!$B33:$M40,5,0)),AU11+(AU11*VLOOKUP(MAX(INDEX((入力シート!$B33:$C40&lt;AV2)*入力シート!$B33:$C40,0)),入力シート!$B33:$M40,11,0)),FV(VLOOKUP(AV2,入力シート!$B33:$M40,11,0),AV2-$D2,,(VLOOKUP(AV2,入力シート!$B33:$M40,5,0)*-1)))),"",IF(ISERROR(VLOOKUP(AV2,入力シート!$B33:$M40,5,0)),AU11+(AU11*VLOOKUP(MAX(INDEX((入力シート!$B33:$C40&lt;AV2)*入力シート!$B33:$C40,0)),入力シート!$B33:$M40,11,0)),FV(VLOOKUP(AV2,入力シート!$B33:$M40,11,0),AV2-$D2,,(VLOOKUP(AV2,入力シート!$B33:$M40,5,0)*-1)))))</f>
        <v/>
      </c>
      <c r="AW11" s="55" t="str">
        <f>IF(AW3="","",IF(ISERROR(IF(ISERROR(VLOOKUP(AW2,入力シート!$B33:$M40,5,0)),AV11+(AV11*VLOOKUP(MAX(INDEX((入力シート!$B33:$C40&lt;AW2)*入力シート!$B33:$C40,0)),入力シート!$B33:$M40,11,0)),FV(VLOOKUP(AW2,入力シート!$B33:$M40,11,0),AW2-$D2,,(VLOOKUP(AW2,入力シート!$B33:$M40,5,0)*-1)))),"",IF(ISERROR(VLOOKUP(AW2,入力シート!$B33:$M40,5,0)),AV11+(AV11*VLOOKUP(MAX(INDEX((入力シート!$B33:$C40&lt;AW2)*入力シート!$B33:$C40,0)),入力シート!$B33:$M40,11,0)),FV(VLOOKUP(AW2,入力シート!$B33:$M40,11,0),AW2-$D2,,(VLOOKUP(AW2,入力シート!$B33:$M40,5,0)*-1)))))</f>
        <v/>
      </c>
      <c r="AX11" s="55" t="str">
        <f>IF(AX3="","",IF(ISERROR(IF(ISERROR(VLOOKUP(AX2,入力シート!$B33:$M40,5,0)),AW11+(AW11*VLOOKUP(MAX(INDEX((入力シート!$B33:$C40&lt;AX2)*入力シート!$B33:$C40,0)),入力シート!$B33:$M40,11,0)),FV(VLOOKUP(AX2,入力シート!$B33:$M40,11,0),AX2-$D2,,(VLOOKUP(AX2,入力シート!$B33:$M40,5,0)*-1)))),"",IF(ISERROR(VLOOKUP(AX2,入力シート!$B33:$M40,5,0)),AW11+(AW11*VLOOKUP(MAX(INDEX((入力シート!$B33:$C40&lt;AX2)*入力シート!$B33:$C40,0)),入力シート!$B33:$M40,11,0)),FV(VLOOKUP(AX2,入力シート!$B33:$M40,11,0),AX2-$D2,,(VLOOKUP(AX2,入力シート!$B33:$M40,5,0)*-1)))))</f>
        <v/>
      </c>
      <c r="AY11" s="55" t="str">
        <f>IF(AY3="","",IF(ISERROR(IF(ISERROR(VLOOKUP(AY2,入力シート!$B33:$M40,5,0)),AX11+(AX11*VLOOKUP(MAX(INDEX((入力シート!$B33:$C40&lt;AY2)*入力シート!$B33:$C40,0)),入力シート!$B33:$M40,11,0)),FV(VLOOKUP(AY2,入力シート!$B33:$M40,11,0),AY2-$D2,,(VLOOKUP(AY2,入力シート!$B33:$M40,5,0)*-1)))),"",IF(ISERROR(VLOOKUP(AY2,入力シート!$B33:$M40,5,0)),AX11+(AX11*VLOOKUP(MAX(INDEX((入力シート!$B33:$C40&lt;AY2)*入力シート!$B33:$C40,0)),入力シート!$B33:$M40,11,0)),FV(VLOOKUP(AY2,入力シート!$B33:$M40,11,0),AY2-$D2,,(VLOOKUP(AY2,入力シート!$B33:$M40,5,0)*-1)))))</f>
        <v/>
      </c>
      <c r="AZ11" s="55" t="str">
        <f>IF(AZ3="","",IF(ISERROR(IF(ISERROR(VLOOKUP(AZ2,入力シート!$B33:$M40,5,0)),AY11+(AY11*VLOOKUP(MAX(INDEX((入力シート!$B33:$C40&lt;AZ2)*入力シート!$B33:$C40,0)),入力シート!$B33:$M40,11,0)),FV(VLOOKUP(AZ2,入力シート!$B33:$M40,11,0),AZ2-$D2,,(VLOOKUP(AZ2,入力シート!$B33:$M40,5,0)*-1)))),"",IF(ISERROR(VLOOKUP(AZ2,入力シート!$B33:$M40,5,0)),AY11+(AY11*VLOOKUP(MAX(INDEX((入力シート!$B33:$C40&lt;AZ2)*入力シート!$B33:$C40,0)),入力シート!$B33:$M40,11,0)),FV(VLOOKUP(AZ2,入力シート!$B33:$M40,11,0),AZ2-$D2,,(VLOOKUP(AZ2,入力シート!$B33:$M40,5,0)*-1)))))</f>
        <v/>
      </c>
      <c r="BA11" s="55" t="str">
        <f>IF(BA3="","",IF(ISERROR(IF(ISERROR(VLOOKUP(BA2,入力シート!$B33:$M40,5,0)),AZ11+(AZ11*VLOOKUP(MAX(INDEX((入力シート!$B33:$C40&lt;BA2)*入力シート!$B33:$C40,0)),入力シート!$B33:$M40,11,0)),FV(VLOOKUP(BA2,入力シート!$B33:$M40,11,0),BA2-$D2,,(VLOOKUP(BA2,入力シート!$B33:$M40,5,0)*-1)))),"",IF(ISERROR(VLOOKUP(BA2,入力シート!$B33:$M40,5,0)),AZ11+(AZ11*VLOOKUP(MAX(INDEX((入力シート!$B33:$C40&lt;BA2)*入力シート!$B33:$C40,0)),入力シート!$B33:$M40,11,0)),FV(VLOOKUP(BA2,入力シート!$B33:$M40,11,0),BA2-$D2,,(VLOOKUP(BA2,入力シート!$B33:$M40,5,0)*-1)))))</f>
        <v/>
      </c>
      <c r="BB11" s="55" t="str">
        <f>IF(BB3="","",IF(ISERROR(IF(ISERROR(VLOOKUP(BB2,入力シート!$B33:$M40,5,0)),BA11+(BA11*VLOOKUP(MAX(INDEX((入力シート!$B33:$C40&lt;BB2)*入力シート!$B33:$C40,0)),入力シート!$B33:$M40,11,0)),FV(VLOOKUP(BB2,入力シート!$B33:$M40,11,0),BB2-$D2,,(VLOOKUP(BB2,入力シート!$B33:$M40,5,0)*-1)))),"",IF(ISERROR(VLOOKUP(BB2,入力シート!$B33:$M40,5,0)),BA11+(BA11*VLOOKUP(MAX(INDEX((入力シート!$B33:$C40&lt;BB2)*入力シート!$B33:$C40,0)),入力シート!$B33:$M40,11,0)),FV(VLOOKUP(BB2,入力シート!$B33:$M40,11,0),BB2-$D2,,(VLOOKUP(BB2,入力シート!$B33:$M40,5,0)*-1)))))</f>
        <v/>
      </c>
      <c r="BC11" s="55" t="str">
        <f>IF(BC3="","",IF(ISERROR(IF(ISERROR(VLOOKUP(BC2,入力シート!$B33:$M40,5,0)),BB11+(BB11*VLOOKUP(MAX(INDEX((入力シート!$B33:$C40&lt;BC2)*入力シート!$B33:$C40,0)),入力シート!$B33:$M40,11,0)),FV(VLOOKUP(BC2,入力シート!$B33:$M40,11,0),BC2-$D2,,(VLOOKUP(BC2,入力シート!$B33:$M40,5,0)*-1)))),"",IF(ISERROR(VLOOKUP(BC2,入力シート!$B33:$M40,5,0)),BB11+(BB11*VLOOKUP(MAX(INDEX((入力シート!$B33:$C40&lt;BC2)*入力シート!$B33:$C40,0)),入力シート!$B33:$M40,11,0)),FV(VLOOKUP(BC2,入力シート!$B33:$M40,11,0),BC2-$D2,,(VLOOKUP(BC2,入力シート!$B33:$M40,5,0)*-1)))))</f>
        <v/>
      </c>
      <c r="BD11" s="55" t="str">
        <f>IF(BD3="","",IF(ISERROR(IF(ISERROR(VLOOKUP(BD2,入力シート!$B33:$M40,5,0)),BC11+(BC11*VLOOKUP(MAX(INDEX((入力シート!$B33:$C40&lt;BD2)*入力シート!$B33:$C40,0)),入力シート!$B33:$M40,11,0)),FV(VLOOKUP(BD2,入力シート!$B33:$M40,11,0),BD2-$D2,,(VLOOKUP(BD2,入力シート!$B33:$M40,5,0)*-1)))),"",IF(ISERROR(VLOOKUP(BD2,入力シート!$B33:$M40,5,0)),BC11+(BC11*VLOOKUP(MAX(INDEX((入力シート!$B33:$C40&lt;BD2)*入力シート!$B33:$C40,0)),入力シート!$B33:$M40,11,0)),FV(VLOOKUP(BD2,入力シート!$B33:$M40,11,0),BD2-$D2,,(VLOOKUP(BD2,入力シート!$B33:$M40,5,0)*-1)))))</f>
        <v/>
      </c>
      <c r="BE11" s="55" t="str">
        <f>IF(BE3="","",IF(ISERROR(IF(ISERROR(VLOOKUP(BE2,入力シート!$B33:$M40,5,0)),BD11+(BD11*VLOOKUP(MAX(INDEX((入力シート!$B33:$C40&lt;BE2)*入力シート!$B33:$C40,0)),入力シート!$B33:$M40,11,0)),FV(VLOOKUP(BE2,入力シート!$B33:$M40,11,0),BE2-$D2,,(VLOOKUP(BE2,入力シート!$B33:$M40,5,0)*-1)))),"",IF(ISERROR(VLOOKUP(BE2,入力シート!$B33:$M40,5,0)),BD11+(BD11*VLOOKUP(MAX(INDEX((入力シート!$B33:$C40&lt;BE2)*入力シート!$B33:$C40,0)),入力シート!$B33:$M40,11,0)),FV(VLOOKUP(BE2,入力シート!$B33:$M40,11,0),BE2-$D2,,(VLOOKUP(BE2,入力シート!$B33:$M40,5,0)*-1)))))</f>
        <v/>
      </c>
      <c r="BF11" s="55" t="str">
        <f>IF(BF3="","",IF(ISERROR(IF(ISERROR(VLOOKUP(BF2,入力シート!$B33:$M40,5,0)),BE11+(BE11*VLOOKUP(MAX(INDEX((入力シート!$B33:$C40&lt;BF2)*入力シート!$B33:$C40,0)),入力シート!$B33:$M40,11,0)),FV(VLOOKUP(BF2,入力シート!$B33:$M40,11,0),BF2-$D2,,(VLOOKUP(BF2,入力シート!$B33:$M40,5,0)*-1)))),"",IF(ISERROR(VLOOKUP(BF2,入力シート!$B33:$M40,5,0)),BE11+(BE11*VLOOKUP(MAX(INDEX((入力シート!$B33:$C40&lt;BF2)*入力シート!$B33:$C40,0)),入力シート!$B33:$M40,11,0)),FV(VLOOKUP(BF2,入力シート!$B33:$M40,11,0),BF2-$D2,,(VLOOKUP(BF2,入力シート!$B33:$M40,5,0)*-1)))))</f>
        <v/>
      </c>
      <c r="BG11" s="55" t="str">
        <f>IF(BG3="","",IF(ISERROR(IF(ISERROR(VLOOKUP(BG2,入力シート!$B33:$M40,5,0)),BF11+(BF11*VLOOKUP(MAX(INDEX((入力シート!$B33:$C40&lt;BG2)*入力シート!$B33:$C40,0)),入力シート!$B33:$M40,11,0)),FV(VLOOKUP(BG2,入力シート!$B33:$M40,11,0),BG2-$D2,,(VLOOKUP(BG2,入力シート!$B33:$M40,5,0)*-1)))),"",IF(ISERROR(VLOOKUP(BG2,入力シート!$B33:$M40,5,0)),BF11+(BF11*VLOOKUP(MAX(INDEX((入力シート!$B33:$C40&lt;BG2)*入力シート!$B33:$C40,0)),入力シート!$B33:$M40,11,0)),FV(VLOOKUP(BG2,入力シート!$B33:$M40,11,0),BG2-$D2,,(VLOOKUP(BG2,入力シート!$B33:$M40,5,0)*-1)))))</f>
        <v/>
      </c>
      <c r="BH11" s="55" t="str">
        <f>IF(BH3="","",IF(ISERROR(IF(ISERROR(VLOOKUP(BH2,入力シート!$B33:$M40,5,0)),BG11+(BG11*VLOOKUP(MAX(INDEX((入力シート!$B33:$C40&lt;BH2)*入力シート!$B33:$C40,0)),入力シート!$B33:$M40,11,0)),FV(VLOOKUP(BH2,入力シート!$B33:$M40,11,0),BH2-$D2,,(VLOOKUP(BH2,入力シート!$B33:$M40,5,0)*-1)))),"",IF(ISERROR(VLOOKUP(BH2,入力シート!$B33:$M40,5,0)),BG11+(BG11*VLOOKUP(MAX(INDEX((入力シート!$B33:$C40&lt;BH2)*入力シート!$B33:$C40,0)),入力シート!$B33:$M40,11,0)),FV(VLOOKUP(BH2,入力シート!$B33:$M40,11,0),BH2-$D2,,(VLOOKUP(BH2,入力シート!$B33:$M40,5,0)*-1)))))</f>
        <v/>
      </c>
      <c r="BI11" s="55" t="str">
        <f>IF(BI3="","",IF(ISERROR(IF(ISERROR(VLOOKUP(BI2,入力シート!$B33:$M40,5,0)),BH11+(BH11*VLOOKUP(MAX(INDEX((入力シート!$B33:$C40&lt;BI2)*入力シート!$B33:$C40,0)),入力シート!$B33:$M40,11,0)),FV(VLOOKUP(BI2,入力シート!$B33:$M40,11,0),BI2-$D2,,(VLOOKUP(BI2,入力シート!$B33:$M40,5,0)*-1)))),"",IF(ISERROR(VLOOKUP(BI2,入力シート!$B33:$M40,5,0)),BH11+(BH11*VLOOKUP(MAX(INDEX((入力シート!$B33:$C40&lt;BI2)*入力シート!$B33:$C40,0)),入力シート!$B33:$M40,11,0)),FV(VLOOKUP(BI2,入力シート!$B33:$M40,11,0),BI2-$D2,,(VLOOKUP(BI2,入力シート!$B33:$M40,5,0)*-1)))))</f>
        <v/>
      </c>
      <c r="BJ11" s="55" t="str">
        <f>IF(BJ3="","",IF(ISERROR(IF(ISERROR(VLOOKUP(BJ2,入力シート!$B33:$M40,5,0)),BI11+(BI11*VLOOKUP(MAX(INDEX((入力シート!$B33:$C40&lt;BJ2)*入力シート!$B33:$C40,0)),入力シート!$B33:$M40,11,0)),FV(VLOOKUP(BJ2,入力シート!$B33:$M40,11,0),BJ2-$D2,,(VLOOKUP(BJ2,入力シート!$B33:$M40,5,0)*-1)))),"",IF(ISERROR(VLOOKUP(BJ2,入力シート!$B33:$M40,5,0)),BI11+(BI11*VLOOKUP(MAX(INDEX((入力シート!$B33:$C40&lt;BJ2)*入力シート!$B33:$C40,0)),入力シート!$B33:$M40,11,0)),FV(VLOOKUP(BJ2,入力シート!$B33:$M40,11,0),BJ2-$D2,,(VLOOKUP(BJ2,入力シート!$B33:$M40,5,0)*-1)))))</f>
        <v/>
      </c>
      <c r="BK11" s="55" t="str">
        <f>IF(BK3="","",IF(ISERROR(IF(ISERROR(VLOOKUP(BK2,入力シート!$B33:$M40,5,0)),BJ11+(BJ11*VLOOKUP(MAX(INDEX((入力シート!$B33:$C40&lt;BK2)*入力シート!$B33:$C40,0)),入力シート!$B33:$M40,11,0)),FV(VLOOKUP(BK2,入力シート!$B33:$M40,11,0),BK2-$D2,,(VLOOKUP(BK2,入力シート!$B33:$M40,5,0)*-1)))),"",IF(ISERROR(VLOOKUP(BK2,入力シート!$B33:$M40,5,0)),BJ11+(BJ11*VLOOKUP(MAX(INDEX((入力シート!$B33:$C40&lt;BK2)*入力シート!$B33:$C40,0)),入力シート!$B33:$M40,11,0)),FV(VLOOKUP(BK2,入力シート!$B33:$M40,11,0),BK2-$D2,,(VLOOKUP(BK2,入力シート!$B33:$M40,5,0)*-1)))))</f>
        <v/>
      </c>
      <c r="BL11" s="55" t="str">
        <f>IF(BL3="","",IF(ISERROR(IF(ISERROR(VLOOKUP(BL2,入力シート!$B33:$M40,5,0)),BK11+(BK11*VLOOKUP(MAX(INDEX((入力シート!$B33:$C40&lt;BL2)*入力シート!$B33:$C40,0)),入力シート!$B33:$M40,11,0)),FV(VLOOKUP(BL2,入力シート!$B33:$M40,11,0),BL2-$D2,,(VLOOKUP(BL2,入力シート!$B33:$M40,5,0)*-1)))),"",IF(ISERROR(VLOOKUP(BL2,入力シート!$B33:$M40,5,0)),BK11+(BK11*VLOOKUP(MAX(INDEX((入力シート!$B33:$C40&lt;BL2)*入力シート!$B33:$C40,0)),入力シート!$B33:$M40,11,0)),FV(VLOOKUP(BL2,入力シート!$B33:$M40,11,0),BL2-$D2,,(VLOOKUP(BL2,入力シート!$B33:$M40,5,0)*-1)))))</f>
        <v/>
      </c>
      <c r="BM11" s="55" t="str">
        <f>IF(BM3="","",IF(ISERROR(IF(ISERROR(VLOOKUP(BM2,入力シート!$B33:$M40,5,0)),BL11+(BL11*VLOOKUP(MAX(INDEX((入力シート!$B33:$C40&lt;BM2)*入力シート!$B33:$C40,0)),入力シート!$B33:$M40,11,0)),FV(VLOOKUP(BM2,入力シート!$B33:$M40,11,0),BM2-$D2,,(VLOOKUP(BM2,入力シート!$B33:$M40,5,0)*-1)))),"",IF(ISERROR(VLOOKUP(BM2,入力シート!$B33:$M40,5,0)),BL11+(BL11*VLOOKUP(MAX(INDEX((入力シート!$B33:$C40&lt;BM2)*入力シート!$B33:$C40,0)),入力シート!$B33:$M40,11,0)),FV(VLOOKUP(BM2,入力シート!$B33:$M40,11,0),BM2-$D2,,(VLOOKUP(BM2,入力シート!$B33:$M40,5,0)*-1)))))</f>
        <v/>
      </c>
      <c r="BN11" s="55" t="str">
        <f>IF(BN3="","",IF(ISERROR(IF(ISERROR(VLOOKUP(BN2,入力シート!$B33:$M40,5,0)),BM11+(BM11*VLOOKUP(MAX(INDEX((入力シート!$B33:$C40&lt;BN2)*入力シート!$B33:$C40,0)),入力シート!$B33:$M40,11,0)),FV(VLOOKUP(BN2,入力シート!$B33:$M40,11,0),BN2-$D2,,(VLOOKUP(BN2,入力シート!$B33:$M40,5,0)*-1)))),"",IF(ISERROR(VLOOKUP(BN2,入力シート!$B33:$M40,5,0)),BM11+(BM11*VLOOKUP(MAX(INDEX((入力シート!$B33:$C40&lt;BN2)*入力シート!$B33:$C40,0)),入力シート!$B33:$M40,11,0)),FV(VLOOKUP(BN2,入力シート!$B33:$M40,11,0),BN2-$D2,,(VLOOKUP(BN2,入力シート!$B33:$M40,5,0)*-1)))))</f>
        <v/>
      </c>
      <c r="BO11" s="55" t="str">
        <f>IF(BO3="","",IF(ISERROR(IF(ISERROR(VLOOKUP(BO2,入力シート!$B33:$M40,5,0)),BN11+(BN11*VLOOKUP(MAX(INDEX((入力シート!$B33:$C40&lt;BO2)*入力シート!$B33:$C40,0)),入力シート!$B33:$M40,11,0)),FV(VLOOKUP(BO2,入力シート!$B33:$M40,11,0),BO2-$D2,,(VLOOKUP(BO2,入力シート!$B33:$M40,5,0)*-1)))),"",IF(ISERROR(VLOOKUP(BO2,入力シート!$B33:$M40,5,0)),BN11+(BN11*VLOOKUP(MAX(INDEX((入力シート!$B33:$C40&lt;BO2)*入力シート!$B33:$C40,0)),入力シート!$B33:$M40,11,0)),FV(VLOOKUP(BO2,入力シート!$B33:$M40,11,0),BO2-$D2,,(VLOOKUP(BO2,入力シート!$B33:$M40,5,0)*-1)))))</f>
        <v/>
      </c>
      <c r="BP11" s="55" t="str">
        <f>IF(BP3="","",IF(ISERROR(IF(ISERROR(VLOOKUP(BP2,入力シート!$B33:$M40,5,0)),BO11+(BO11*VLOOKUP(MAX(INDEX((入力シート!$B33:$C40&lt;BP2)*入力シート!$B33:$C40,0)),入力シート!$B33:$M40,11,0)),FV(VLOOKUP(BP2,入力シート!$B33:$M40,11,0),BP2-$D2,,(VLOOKUP(BP2,入力シート!$B33:$M40,5,0)*-1)))),"",IF(ISERROR(VLOOKUP(BP2,入力シート!$B33:$M40,5,0)),BO11+(BO11*VLOOKUP(MAX(INDEX((入力シート!$B33:$C40&lt;BP2)*入力シート!$B33:$C40,0)),入力シート!$B33:$M40,11,0)),FV(VLOOKUP(BP2,入力シート!$B33:$M40,11,0),BP2-$D2,,(VLOOKUP(BP2,入力シート!$B33:$M40,5,0)*-1)))))</f>
        <v/>
      </c>
      <c r="BQ11" s="55" t="str">
        <f>IF(BQ3="","",IF(ISERROR(IF(ISERROR(VLOOKUP(BQ2,入力シート!$B33:$M40,5,0)),BP11+(BP11*VLOOKUP(MAX(INDEX((入力シート!$B33:$C40&lt;BQ2)*入力シート!$B33:$C40,0)),入力シート!$B33:$M40,11,0)),FV(VLOOKUP(BQ2,入力シート!$B33:$M40,11,0),BQ2-$D2,,(VLOOKUP(BQ2,入力シート!$B33:$M40,5,0)*-1)))),"",IF(ISERROR(VLOOKUP(BQ2,入力シート!$B33:$M40,5,0)),BP11+(BP11*VLOOKUP(MAX(INDEX((入力シート!$B33:$C40&lt;BQ2)*入力シート!$B33:$C40,0)),入力シート!$B33:$M40,11,0)),FV(VLOOKUP(BQ2,入力シート!$B33:$M40,11,0),BQ2-$D2,,(VLOOKUP(BQ2,入力シート!$B33:$M40,5,0)*-1)))))</f>
        <v/>
      </c>
      <c r="BR11" s="55" t="str">
        <f>IF(BR3="","",IF(ISERROR(IF(ISERROR(VLOOKUP(BR2,入力シート!$B33:$M40,5,0)),BQ11+(BQ11*VLOOKUP(MAX(INDEX((入力シート!$B33:$C40&lt;BR2)*入力シート!$B33:$C40,0)),入力シート!$B33:$M40,11,0)),FV(VLOOKUP(BR2,入力シート!$B33:$M40,11,0),BR2-$D2,,(VLOOKUP(BR2,入力シート!$B33:$M40,5,0)*-1)))),"",IF(ISERROR(VLOOKUP(BR2,入力シート!$B33:$M40,5,0)),BQ11+(BQ11*VLOOKUP(MAX(INDEX((入力シート!$B33:$C40&lt;BR2)*入力シート!$B33:$C40,0)),入力シート!$B33:$M40,11,0)),FV(VLOOKUP(BR2,入力シート!$B33:$M40,11,0),BR2-$D2,,(VLOOKUP(BR2,入力シート!$B33:$M40,5,0)*-1)))))</f>
        <v/>
      </c>
      <c r="BS11" s="55" t="str">
        <f>IF(BS3="","",IF(ISERROR(IF(ISERROR(VLOOKUP(BS2,入力シート!$B33:$M40,5,0)),BR11+(BR11*VLOOKUP(MAX(INDEX((入力シート!$B33:$C40&lt;BS2)*入力シート!$B33:$C40,0)),入力シート!$B33:$M40,11,0)),FV(VLOOKUP(BS2,入力シート!$B33:$M40,11,0),BS2-$D2,,(VLOOKUP(BS2,入力シート!$B33:$M40,5,0)*-1)))),"",IF(ISERROR(VLOOKUP(BS2,入力シート!$B33:$M40,5,0)),BR11+(BR11*VLOOKUP(MAX(INDEX((入力シート!$B33:$C40&lt;BS2)*入力シート!$B33:$C40,0)),入力シート!$B33:$M40,11,0)),FV(VLOOKUP(BS2,入力シート!$B33:$M40,11,0),BS2-$D2,,(VLOOKUP(BS2,入力シート!$B33:$M40,5,0)*-1)))))</f>
        <v/>
      </c>
      <c r="BT11" s="55" t="str">
        <f>IF(BT3="","",IF(ISERROR(IF(ISERROR(VLOOKUP(BT2,入力シート!$B33:$M40,5,0)),BS11+(BS11*VLOOKUP(MAX(INDEX((入力シート!$B33:$C40&lt;BT2)*入力シート!$B33:$C40,0)),入力シート!$B33:$M40,11,0)),FV(VLOOKUP(BT2,入力シート!$B33:$M40,11,0),BT2-$D2,,(VLOOKUP(BT2,入力シート!$B33:$M40,5,0)*-1)))),"",IF(ISERROR(VLOOKUP(BT2,入力シート!$B33:$M40,5,0)),BS11+(BS11*VLOOKUP(MAX(INDEX((入力シート!$B33:$C40&lt;BT2)*入力シート!$B33:$C40,0)),入力シート!$B33:$M40,11,0)),FV(VLOOKUP(BT2,入力シート!$B33:$M40,11,0),BT2-$D2,,(VLOOKUP(BT2,入力シート!$B33:$M40,5,0)*-1)))))</f>
        <v/>
      </c>
      <c r="BU11" s="55" t="str">
        <f>IF(BU3="","",IF(ISERROR(IF(ISERROR(VLOOKUP(BU2,入力シート!$B33:$M40,5,0)),BT11+(BT11*VLOOKUP(MAX(INDEX((入力シート!$B33:$C40&lt;BU2)*入力シート!$B33:$C40,0)),入力シート!$B33:$M40,11,0)),FV(VLOOKUP(BU2,入力シート!$B33:$M40,11,0),BU2-$D2,,(VLOOKUP(BU2,入力シート!$B33:$M40,5,0)*-1)))),"",IF(ISERROR(VLOOKUP(BU2,入力シート!$B33:$M40,5,0)),BT11+(BT11*VLOOKUP(MAX(INDEX((入力シート!$B33:$C40&lt;BU2)*入力シート!$B33:$C40,0)),入力シート!$B33:$M40,11,0)),FV(VLOOKUP(BU2,入力シート!$B33:$M40,11,0),BU2-$D2,,(VLOOKUP(BU2,入力シート!$B33:$M40,5,0)*-1)))))</f>
        <v/>
      </c>
      <c r="BV11" s="55" t="str">
        <f>IF(BV3="","",IF(ISERROR(IF(ISERROR(VLOOKUP(BV2,入力シート!$B33:$M40,5,0)),BU11+(BU11*VLOOKUP(MAX(INDEX((入力シート!$B33:$C40&lt;BV2)*入力シート!$B33:$C40,0)),入力シート!$B33:$M40,11,0)),FV(VLOOKUP(BV2,入力シート!$B33:$M40,11,0),BV2-$D2,,(VLOOKUP(BV2,入力シート!$B33:$M40,5,0)*-1)))),"",IF(ISERROR(VLOOKUP(BV2,入力シート!$B33:$M40,5,0)),BU11+(BU11*VLOOKUP(MAX(INDEX((入力シート!$B33:$C40&lt;BV2)*入力シート!$B33:$C40,0)),入力シート!$B33:$M40,11,0)),FV(VLOOKUP(BV2,入力シート!$B33:$M40,11,0),BV2-$D2,,(VLOOKUP(BV2,入力シート!$B33:$M40,5,0)*-1)))))</f>
        <v/>
      </c>
      <c r="BW11" s="55" t="str">
        <f>IF(BW3="","",IF(ISERROR(IF(ISERROR(VLOOKUP(BW2,入力シート!$B33:$M40,5,0)),BV11+(BV11*VLOOKUP(MAX(INDEX((入力シート!$B33:$C40&lt;BW2)*入力シート!$B33:$C40,0)),入力シート!$B33:$M40,11,0)),FV(VLOOKUP(BW2,入力シート!$B33:$M40,11,0),BW2-$D2,,(VLOOKUP(BW2,入力シート!$B33:$M40,5,0)*-1)))),"",IF(ISERROR(VLOOKUP(BW2,入力シート!$B33:$M40,5,0)),BV11+(BV11*VLOOKUP(MAX(INDEX((入力シート!$B33:$C40&lt;BW2)*入力シート!$B33:$C40,0)),入力シート!$B33:$M40,11,0)),FV(VLOOKUP(BW2,入力シート!$B33:$M40,11,0),BW2-$D2,,(VLOOKUP(BW2,入力シート!$B33:$M40,5,0)*-1)))))</f>
        <v/>
      </c>
      <c r="BX11" s="55" t="str">
        <f>IF(BX3="","",IF(ISERROR(IF(ISERROR(VLOOKUP(BX2,入力シート!$B33:$M40,5,0)),BW11+(BW11*VLOOKUP(MAX(INDEX((入力シート!$B33:$C40&lt;BX2)*入力シート!$B33:$C40,0)),入力シート!$B33:$M40,11,0)),FV(VLOOKUP(BX2,入力シート!$B33:$M40,11,0),BX2-$D2,,(VLOOKUP(BX2,入力シート!$B33:$M40,5,0)*-1)))),"",IF(ISERROR(VLOOKUP(BX2,入力シート!$B33:$M40,5,0)),BW11+(BW11*VLOOKUP(MAX(INDEX((入力シート!$B33:$C40&lt;BX2)*入力シート!$B33:$C40,0)),入力シート!$B33:$M40,11,0)),FV(VLOOKUP(BX2,入力シート!$B33:$M40,11,0),BX2-$D2,,(VLOOKUP(BX2,入力シート!$B33:$M40,5,0)*-1)))))</f>
        <v/>
      </c>
    </row>
    <row r="12" spans="1:76">
      <c r="A12" s="56"/>
      <c r="B12" s="53" t="str">
        <f>IF(入力シート!D42="","",入力シート!D42)</f>
        <v>妻</v>
      </c>
      <c r="C12" s="57"/>
      <c r="D12" s="58">
        <f>IF(入力シート!F44="",0,入力シート!F44)</f>
        <v>0</v>
      </c>
      <c r="E12" s="55" t="str">
        <f>IF(E3="","",IF(ISERROR(IF(ISERROR(VLOOKUP(E2,入力シート!$B44:$M51,5,0)),D12+(D12*VLOOKUP(MAX(INDEX((入力シート!$B44:$C51&lt;E2)*入力シート!$B44:$C51,0)),入力シート!$B44:$M51,11,0)),FV(VLOOKUP(E2,入力シート!$B44:$M51,11,0),E2-$D2,,(VLOOKUP(E2,入力シート!$B44:$M51,5,0)*-1)))),"",IF(ISERROR(VLOOKUP(E2,入力シート!$B44:$M51,5,0)),D12+(D12*VLOOKUP(MAX(INDEX((入力シート!$B44:$C51&lt;E2)*入力シート!$B44:$C51,0)),入力シート!$B44:$M51,11,0)),FV(VLOOKUP(E2,入力シート!$B44:$M51,11,0),E2-$D2,,(VLOOKUP(E2,入力シート!$B44:$M51,5,0)*-1)))))</f>
        <v/>
      </c>
      <c r="F12" s="55" t="str">
        <f>IF(F3="","",IF(ISERROR(IF(ISERROR(VLOOKUP(F2,入力シート!$B44:$M51,5,0)),E12+(E12*VLOOKUP(MAX(INDEX((入力シート!$B44:$C51&lt;F2)*入力シート!$B44:$C51,0)),入力シート!$B44:$M51,11,0)),FV(VLOOKUP(F2,入力シート!$B44:$M51,11,0),F2-$D2,,(VLOOKUP(F2,入力シート!$B44:$M51,5,0)*-1)))),"",IF(ISERROR(VLOOKUP(F2,入力シート!$B44:$M51,5,0)),E12+(E12*VLOOKUP(MAX(INDEX((入力シート!$B44:$C51&lt;F2)*入力シート!$B44:$C51,0)),入力シート!$B44:$M51,11,0)),FV(VLOOKUP(F2,入力シート!$B44:$M51,11,0),F2-$D2,,(VLOOKUP(F2,入力シート!$B44:$M51,5,0)*-1)))))</f>
        <v/>
      </c>
      <c r="G12" s="55" t="str">
        <f>IF(G3="","",IF(ISERROR(IF(ISERROR(VLOOKUP(G2,入力シート!$B44:$M51,5,0)),F12+(F12*VLOOKUP(MAX(INDEX((入力シート!$B44:$C51&lt;G2)*入力シート!$B44:$C51,0)),入力シート!$B44:$M51,11,0)),FV(VLOOKUP(G2,入力シート!$B44:$M51,11,0),G2-$D2,,(VLOOKUP(G2,入力シート!$B44:$M51,5,0)*-1)))),"",IF(ISERROR(VLOOKUP(G2,入力シート!$B44:$M51,5,0)),F12+(F12*VLOOKUP(MAX(INDEX((入力シート!$B44:$C51&lt;G2)*入力シート!$B44:$C51,0)),入力シート!$B44:$M51,11,0)),FV(VLOOKUP(G2,入力シート!$B44:$M51,11,0),G2-$D2,,(VLOOKUP(G2,入力シート!$B44:$M51,5,0)*-1)))))</f>
        <v/>
      </c>
      <c r="H12" s="55" t="str">
        <f>IF(H3="","",IF(ISERROR(IF(ISERROR(VLOOKUP(H2,入力シート!$B44:$M51,5,0)),G12+(G12*VLOOKUP(MAX(INDEX((入力シート!$B44:$C51&lt;H2)*入力シート!$B44:$C51,0)),入力シート!$B44:$M51,11,0)),FV(VLOOKUP(H2,入力シート!$B44:$M51,11,0),H2-$D2,,(VLOOKUP(H2,入力シート!$B44:$M51,5,0)*-1)))),"",IF(ISERROR(VLOOKUP(H2,入力シート!$B44:$M51,5,0)),G12+(G12*VLOOKUP(MAX(INDEX((入力シート!$B44:$C51&lt;H2)*入力シート!$B44:$C51,0)),入力シート!$B44:$M51,11,0)),FV(VLOOKUP(H2,入力シート!$B44:$M51,11,0),H2-$D2,,(VLOOKUP(H2,入力シート!$B44:$M51,5,0)*-1)))))</f>
        <v/>
      </c>
      <c r="I12" s="55" t="str">
        <f>IF(I3="","",IF(ISERROR(IF(ISERROR(VLOOKUP(I2,入力シート!$B44:$M51,5,0)),H12+(H12*VLOOKUP(MAX(INDEX((入力シート!$B44:$C51&lt;I2)*入力シート!$B44:$C51,0)),入力シート!$B44:$M51,11,0)),FV(VLOOKUP(I2,入力シート!$B44:$M51,11,0),I2-$D2,,(VLOOKUP(I2,入力シート!$B44:$M51,5,0)*-1)))),"",IF(ISERROR(VLOOKUP(I2,入力シート!$B44:$M51,5,0)),H12+(H12*VLOOKUP(MAX(INDEX((入力シート!$B44:$C51&lt;I2)*入力シート!$B44:$C51,0)),入力シート!$B44:$M51,11,0)),FV(VLOOKUP(I2,入力シート!$B44:$M51,11,0),I2-$D2,,(VLOOKUP(I2,入力シート!$B44:$M51,5,0)*-1)))))</f>
        <v/>
      </c>
      <c r="J12" s="55" t="str">
        <f>IF(J3="","",IF(ISERROR(IF(ISERROR(VLOOKUP(J2,入力シート!$B44:$M51,5,0)),I12+(I12*VLOOKUP(MAX(INDEX((入力シート!$B44:$C51&lt;J2)*入力シート!$B44:$C51,0)),入力シート!$B44:$M51,11,0)),FV(VLOOKUP(J2,入力シート!$B44:$M51,11,0),J2-$D2,,(VLOOKUP(J2,入力シート!$B44:$M51,5,0)*-1)))),"",IF(ISERROR(VLOOKUP(J2,入力シート!$B44:$M51,5,0)),I12+(I12*VLOOKUP(MAX(INDEX((入力シート!$B44:$C51&lt;J2)*入力シート!$B44:$C51,0)),入力シート!$B44:$M51,11,0)),FV(VLOOKUP(J2,入力シート!$B44:$M51,11,0),J2-$D2,,(VLOOKUP(J2,入力シート!$B44:$M51,5,0)*-1)))))</f>
        <v/>
      </c>
      <c r="K12" s="55" t="str">
        <f>IF(K3="","",IF(ISERROR(IF(ISERROR(VLOOKUP(K2,入力シート!$B44:$M51,5,0)),J12+(J12*VLOOKUP(MAX(INDEX((入力シート!$B44:$C51&lt;K2)*入力シート!$B44:$C51,0)),入力シート!$B44:$M51,11,0)),FV(VLOOKUP(K2,入力シート!$B44:$M51,11,0),K2-$D2,,(VLOOKUP(K2,入力シート!$B44:$M51,5,0)*-1)))),"",IF(ISERROR(VLOOKUP(K2,入力シート!$B44:$M51,5,0)),J12+(J12*VLOOKUP(MAX(INDEX((入力シート!$B44:$C51&lt;K2)*入力シート!$B44:$C51,0)),入力シート!$B44:$M51,11,0)),FV(VLOOKUP(K2,入力シート!$B44:$M51,11,0),K2-$D2,,(VLOOKUP(K2,入力シート!$B44:$M51,5,0)*-1)))))</f>
        <v/>
      </c>
      <c r="L12" s="55" t="str">
        <f>IF(L3="","",IF(ISERROR(IF(ISERROR(VLOOKUP(L2,入力シート!$B44:$M51,5,0)),K12+(K12*VLOOKUP(MAX(INDEX((入力シート!$B44:$C51&lt;L2)*入力シート!$B44:$C51,0)),入力シート!$B44:$M51,11,0)),FV(VLOOKUP(L2,入力シート!$B44:$M51,11,0),L2-$D2,,(VLOOKUP(L2,入力シート!$B44:$M51,5,0)*-1)))),"",IF(ISERROR(VLOOKUP(L2,入力シート!$B44:$M51,5,0)),K12+(K12*VLOOKUP(MAX(INDEX((入力シート!$B44:$C51&lt;L2)*入力シート!$B44:$C51,0)),入力シート!$B44:$M51,11,0)),FV(VLOOKUP(L2,入力シート!$B44:$M51,11,0),L2-$D2,,(VLOOKUP(L2,入力シート!$B44:$M51,5,0)*-1)))))</f>
        <v/>
      </c>
      <c r="M12" s="55" t="str">
        <f>IF(M3="","",IF(ISERROR(IF(ISERROR(VLOOKUP(M2,入力シート!$B44:$M51,5,0)),L12+(L12*VLOOKUP(MAX(INDEX((入力シート!$B44:$C51&lt;M2)*入力シート!$B44:$C51,0)),入力シート!$B44:$M51,11,0)),FV(VLOOKUP(M2,入力シート!$B44:$M51,11,0),M2-$D2,,(VLOOKUP(M2,入力シート!$B44:$M51,5,0)*-1)))),"",IF(ISERROR(VLOOKUP(M2,入力シート!$B44:$M51,5,0)),L12+(L12*VLOOKUP(MAX(INDEX((入力シート!$B44:$C51&lt;M2)*入力シート!$B44:$C51,0)),入力シート!$B44:$M51,11,0)),FV(VLOOKUP(M2,入力シート!$B44:$M51,11,0),M2-$D2,,(VLOOKUP(M2,入力シート!$B44:$M51,5,0)*-1)))))</f>
        <v/>
      </c>
      <c r="N12" s="55" t="str">
        <f>IF(N3="","",IF(ISERROR(IF(ISERROR(VLOOKUP(N2,入力シート!$B44:$M51,5,0)),M12+(M12*VLOOKUP(MAX(INDEX((入力シート!$B44:$C51&lt;N2)*入力シート!$B44:$C51,0)),入力シート!$B44:$M51,11,0)),FV(VLOOKUP(N2,入力シート!$B44:$M51,11,0),N2-$D2,,(VLOOKUP(N2,入力シート!$B44:$M51,5,0)*-1)))),"",IF(ISERROR(VLOOKUP(N2,入力シート!$B44:$M51,5,0)),M12+(M12*VLOOKUP(MAX(INDEX((入力シート!$B44:$C51&lt;N2)*入力シート!$B44:$C51,0)),入力シート!$B44:$M51,11,0)),FV(VLOOKUP(N2,入力シート!$B44:$M51,11,0),N2-$D2,,(VLOOKUP(N2,入力シート!$B44:$M51,5,0)*-1)))))</f>
        <v/>
      </c>
      <c r="O12" s="55" t="str">
        <f>IF(O3="","",IF(ISERROR(IF(ISERROR(VLOOKUP(O2,入力シート!$B44:$M51,5,0)),N12+(N12*VLOOKUP(MAX(INDEX((入力シート!$B44:$C51&lt;O2)*入力シート!$B44:$C51,0)),入力シート!$B44:$M51,11,0)),FV(VLOOKUP(O2,入力シート!$B44:$M51,11,0),O2-$D2,,(VLOOKUP(O2,入力シート!$B44:$M51,5,0)*-1)))),"",IF(ISERROR(VLOOKUP(O2,入力シート!$B44:$M51,5,0)),N12+(N12*VLOOKUP(MAX(INDEX((入力シート!$B44:$C51&lt;O2)*入力シート!$B44:$C51,0)),入力シート!$B44:$M51,11,0)),FV(VLOOKUP(O2,入力シート!$B44:$M51,11,0),O2-$D2,,(VLOOKUP(O2,入力シート!$B44:$M51,5,0)*-1)))))</f>
        <v/>
      </c>
      <c r="P12" s="55" t="str">
        <f>IF(P3="","",IF(ISERROR(IF(ISERROR(VLOOKUP(P2,入力シート!$B44:$M51,5,0)),O12+(O12*VLOOKUP(MAX(INDEX((入力シート!$B44:$C51&lt;P2)*入力シート!$B44:$C51,0)),入力シート!$B44:$M51,11,0)),FV(VLOOKUP(P2,入力シート!$B44:$M51,11,0),P2-$D2,,(VLOOKUP(P2,入力シート!$B44:$M51,5,0)*-1)))),"",IF(ISERROR(VLOOKUP(P2,入力シート!$B44:$M51,5,0)),O12+(O12*VLOOKUP(MAX(INDEX((入力シート!$B44:$C51&lt;P2)*入力シート!$B44:$C51,0)),入力シート!$B44:$M51,11,0)),FV(VLOOKUP(P2,入力シート!$B44:$M51,11,0),P2-$D2,,(VLOOKUP(P2,入力シート!$B44:$M51,5,0)*-1)))))</f>
        <v/>
      </c>
      <c r="Q12" s="55" t="str">
        <f>IF(Q3="","",IF(ISERROR(IF(ISERROR(VLOOKUP(Q2,入力シート!$B44:$M51,5,0)),P12+(P12*VLOOKUP(MAX(INDEX((入力シート!$B44:$C51&lt;Q2)*入力シート!$B44:$C51,0)),入力シート!$B44:$M51,11,0)),FV(VLOOKUP(Q2,入力シート!$B44:$M51,11,0),Q2-$D2,,(VLOOKUP(Q2,入力シート!$B44:$M51,5,0)*-1)))),"",IF(ISERROR(VLOOKUP(Q2,入力シート!$B44:$M51,5,0)),P12+(P12*VLOOKUP(MAX(INDEX((入力シート!$B44:$C51&lt;Q2)*入力シート!$B44:$C51,0)),入力シート!$B44:$M51,11,0)),FV(VLOOKUP(Q2,入力シート!$B44:$M51,11,0),Q2-$D2,,(VLOOKUP(Q2,入力シート!$B44:$M51,5,0)*-1)))))</f>
        <v/>
      </c>
      <c r="R12" s="55" t="str">
        <f>IF(R3="","",IF(ISERROR(IF(ISERROR(VLOOKUP(R2,入力シート!$B44:$M51,5,0)),Q12+(Q12*VLOOKUP(MAX(INDEX((入力シート!$B44:$C51&lt;R2)*入力シート!$B44:$C51,0)),入力シート!$B44:$M51,11,0)),FV(VLOOKUP(R2,入力シート!$B44:$M51,11,0),R2-$D2,,(VLOOKUP(R2,入力シート!$B44:$M51,5,0)*-1)))),"",IF(ISERROR(VLOOKUP(R2,入力シート!$B44:$M51,5,0)),Q12+(Q12*VLOOKUP(MAX(INDEX((入力シート!$B44:$C51&lt;R2)*入力シート!$B44:$C51,0)),入力シート!$B44:$M51,11,0)),FV(VLOOKUP(R2,入力シート!$B44:$M51,11,0),R2-$D2,,(VLOOKUP(R2,入力シート!$B44:$M51,5,0)*-1)))))</f>
        <v/>
      </c>
      <c r="S12" s="55" t="str">
        <f>IF(S3="","",IF(ISERROR(IF(ISERROR(VLOOKUP(S2,入力シート!$B44:$M51,5,0)),R12+(R12*VLOOKUP(MAX(INDEX((入力シート!$B44:$C51&lt;S2)*入力シート!$B44:$C51,0)),入力シート!$B44:$M51,11,0)),FV(VLOOKUP(S2,入力シート!$B44:$M51,11,0),S2-$D2,,(VLOOKUP(S2,入力シート!$B44:$M51,5,0)*-1)))),"",IF(ISERROR(VLOOKUP(S2,入力シート!$B44:$M51,5,0)),R12+(R12*VLOOKUP(MAX(INDEX((入力シート!$B44:$C51&lt;S2)*入力シート!$B44:$C51,0)),入力シート!$B44:$M51,11,0)),FV(VLOOKUP(S2,入力シート!$B44:$M51,11,0),S2-$D2,,(VLOOKUP(S2,入力シート!$B44:$M51,5,0)*-1)))))</f>
        <v/>
      </c>
      <c r="T12" s="55" t="str">
        <f>IF(T3="","",IF(ISERROR(IF(ISERROR(VLOOKUP(T2,入力シート!$B44:$M51,5,0)),S12+(S12*VLOOKUP(MAX(INDEX((入力シート!$B44:$C51&lt;T2)*入力シート!$B44:$C51,0)),入力シート!$B44:$M51,11,0)),FV(VLOOKUP(T2,入力シート!$B44:$M51,11,0),T2-$D2,,(VLOOKUP(T2,入力シート!$B44:$M51,5,0)*-1)))),"",IF(ISERROR(VLOOKUP(T2,入力シート!$B44:$M51,5,0)),S12+(S12*VLOOKUP(MAX(INDEX((入力シート!$B44:$C51&lt;T2)*入力シート!$B44:$C51,0)),入力シート!$B44:$M51,11,0)),FV(VLOOKUP(T2,入力シート!$B44:$M51,11,0),T2-$D2,,(VLOOKUP(T2,入力シート!$B44:$M51,5,0)*-1)))))</f>
        <v/>
      </c>
      <c r="U12" s="55" t="str">
        <f>IF(U3="","",IF(ISERROR(IF(ISERROR(VLOOKUP(U2,入力シート!$B44:$M51,5,0)),T12+(T12*VLOOKUP(MAX(INDEX((入力シート!$B44:$C51&lt;U2)*入力シート!$B44:$C51,0)),入力シート!$B44:$M51,11,0)),FV(VLOOKUP(U2,入力シート!$B44:$M51,11,0),U2-$D2,,(VLOOKUP(U2,入力シート!$B44:$M51,5,0)*-1)))),"",IF(ISERROR(VLOOKUP(U2,入力シート!$B44:$M51,5,0)),T12+(T12*VLOOKUP(MAX(INDEX((入力シート!$B44:$C51&lt;U2)*入力シート!$B44:$C51,0)),入力シート!$B44:$M51,11,0)),FV(VLOOKUP(U2,入力シート!$B44:$M51,11,0),U2-$D2,,(VLOOKUP(U2,入力シート!$B44:$M51,5,0)*-1)))))</f>
        <v/>
      </c>
      <c r="V12" s="55" t="str">
        <f>IF(V3="","",IF(ISERROR(IF(ISERROR(VLOOKUP(V2,入力シート!$B44:$M51,5,0)),U12+(U12*VLOOKUP(MAX(INDEX((入力シート!$B44:$C51&lt;V2)*入力シート!$B44:$C51,0)),入力シート!$B44:$M51,11,0)),FV(VLOOKUP(V2,入力シート!$B44:$M51,11,0),V2-$D2,,(VLOOKUP(V2,入力シート!$B44:$M51,5,0)*-1)))),"",IF(ISERROR(VLOOKUP(V2,入力シート!$B44:$M51,5,0)),U12+(U12*VLOOKUP(MAX(INDEX((入力シート!$B44:$C51&lt;V2)*入力シート!$B44:$C51,0)),入力シート!$B44:$M51,11,0)),FV(VLOOKUP(V2,入力シート!$B44:$M51,11,0),V2-$D2,,(VLOOKUP(V2,入力シート!$B44:$M51,5,0)*-1)))))</f>
        <v/>
      </c>
      <c r="W12" s="55" t="str">
        <f>IF(W3="","",IF(ISERROR(IF(ISERROR(VLOOKUP(W2,入力シート!$B44:$M51,5,0)),V12+(V12*VLOOKUP(MAX(INDEX((入力シート!$B44:$C51&lt;W2)*入力シート!$B44:$C51,0)),入力シート!$B44:$M51,11,0)),FV(VLOOKUP(W2,入力シート!$B44:$M51,11,0),W2-$D2,,(VLOOKUP(W2,入力シート!$B44:$M51,5,0)*-1)))),"",IF(ISERROR(VLOOKUP(W2,入力シート!$B44:$M51,5,0)),V12+(V12*VLOOKUP(MAX(INDEX((入力シート!$B44:$C51&lt;W2)*入力シート!$B44:$C51,0)),入力シート!$B44:$M51,11,0)),FV(VLOOKUP(W2,入力シート!$B44:$M51,11,0),W2-$D2,,(VLOOKUP(W2,入力シート!$B44:$M51,5,0)*-1)))))</f>
        <v/>
      </c>
      <c r="X12" s="55" t="str">
        <f>IF(X3="","",IF(ISERROR(IF(ISERROR(VLOOKUP(X2,入力シート!$B44:$M51,5,0)),W12+(W12*VLOOKUP(MAX(INDEX((入力シート!$B44:$C51&lt;X2)*入力シート!$B44:$C51,0)),入力シート!$B44:$M51,11,0)),FV(VLOOKUP(X2,入力シート!$B44:$M51,11,0),X2-$D2,,(VLOOKUP(X2,入力シート!$B44:$M51,5,0)*-1)))),"",IF(ISERROR(VLOOKUP(X2,入力シート!$B44:$M51,5,0)),W12+(W12*VLOOKUP(MAX(INDEX((入力シート!$B44:$C51&lt;X2)*入力シート!$B44:$C51,0)),入力シート!$B44:$M51,11,0)),FV(VLOOKUP(X2,入力シート!$B44:$M51,11,0),X2-$D2,,(VLOOKUP(X2,入力シート!$B44:$M51,5,0)*-1)))))</f>
        <v/>
      </c>
      <c r="Y12" s="55" t="str">
        <f>IF(Y3="","",IF(ISERROR(IF(ISERROR(VLOOKUP(Y2,入力シート!$B44:$M51,5,0)),X12+(X12*VLOOKUP(MAX(INDEX((入力シート!$B44:$C51&lt;Y2)*入力シート!$B44:$C51,0)),入力シート!$B44:$M51,11,0)),FV(VLOOKUP(Y2,入力シート!$B44:$M51,11,0),Y2-$D2,,(VLOOKUP(Y2,入力シート!$B44:$M51,5,0)*-1)))),"",IF(ISERROR(VLOOKUP(Y2,入力シート!$B44:$M51,5,0)),X12+(X12*VLOOKUP(MAX(INDEX((入力シート!$B44:$C51&lt;Y2)*入力シート!$B44:$C51,0)),入力シート!$B44:$M51,11,0)),FV(VLOOKUP(Y2,入力シート!$B44:$M51,11,0),Y2-$D2,,(VLOOKUP(Y2,入力シート!$B44:$M51,5,0)*-1)))))</f>
        <v/>
      </c>
      <c r="Z12" s="55" t="str">
        <f>IF(Z3="","",IF(ISERROR(IF(ISERROR(VLOOKUP(Z2,入力シート!$B44:$M51,5,0)),Y12+(Y12*VLOOKUP(MAX(INDEX((入力シート!$B44:$C51&lt;Z2)*入力シート!$B44:$C51,0)),入力シート!$B44:$M51,11,0)),FV(VLOOKUP(Z2,入力シート!$B44:$M51,11,0),Z2-$D2,,(VLOOKUP(Z2,入力シート!$B44:$M51,5,0)*-1)))),"",IF(ISERROR(VLOOKUP(Z2,入力シート!$B44:$M51,5,0)),Y12+(Y12*VLOOKUP(MAX(INDEX((入力シート!$B44:$C51&lt;Z2)*入力シート!$B44:$C51,0)),入力シート!$B44:$M51,11,0)),FV(VLOOKUP(Z2,入力シート!$B44:$M51,11,0),Z2-$D2,,(VLOOKUP(Z2,入力シート!$B44:$M51,5,0)*-1)))))</f>
        <v/>
      </c>
      <c r="AA12" s="55" t="str">
        <f>IF(AA3="","",IF(ISERROR(IF(ISERROR(VLOOKUP(AA2,入力シート!$B44:$M51,5,0)),Z12+(Z12*VLOOKUP(MAX(INDEX((入力シート!$B44:$C51&lt;AA2)*入力シート!$B44:$C51,0)),入力シート!$B44:$M51,11,0)),FV(VLOOKUP(AA2,入力シート!$B44:$M51,11,0),AA2-$D2,,(VLOOKUP(AA2,入力シート!$B44:$M51,5,0)*-1)))),"",IF(ISERROR(VLOOKUP(AA2,入力シート!$B44:$M51,5,0)),Z12+(Z12*VLOOKUP(MAX(INDEX((入力シート!$B44:$C51&lt;AA2)*入力シート!$B44:$C51,0)),入力シート!$B44:$M51,11,0)),FV(VLOOKUP(AA2,入力シート!$B44:$M51,11,0),AA2-$D2,,(VLOOKUP(AA2,入力シート!$B44:$M51,5,0)*-1)))))</f>
        <v/>
      </c>
      <c r="AB12" s="55" t="str">
        <f>IF(AB3="","",IF(ISERROR(IF(ISERROR(VLOOKUP(AB2,入力シート!$B44:$M51,5,0)),AA12+(AA12*VLOOKUP(MAX(INDEX((入力シート!$B44:$C51&lt;AB2)*入力シート!$B44:$C51,0)),入力シート!$B44:$M51,11,0)),FV(VLOOKUP(AB2,入力シート!$B44:$M51,11,0),AB2-$D2,,(VLOOKUP(AB2,入力シート!$B44:$M51,5,0)*-1)))),"",IF(ISERROR(VLOOKUP(AB2,入力シート!$B44:$M51,5,0)),AA12+(AA12*VLOOKUP(MAX(INDEX((入力シート!$B44:$C51&lt;AB2)*入力シート!$B44:$C51,0)),入力シート!$B44:$M51,11,0)),FV(VLOOKUP(AB2,入力シート!$B44:$M51,11,0),AB2-$D2,,(VLOOKUP(AB2,入力シート!$B44:$M51,5,0)*-1)))))</f>
        <v/>
      </c>
      <c r="AC12" s="55" t="str">
        <f>IF(AC3="","",IF(ISERROR(IF(ISERROR(VLOOKUP(AC2,入力シート!$B44:$M51,5,0)),AB12+(AB12*VLOOKUP(MAX(INDEX((入力シート!$B44:$C51&lt;AC2)*入力シート!$B44:$C51,0)),入力シート!$B44:$M51,11,0)),FV(VLOOKUP(AC2,入力シート!$B44:$M51,11,0),AC2-$D2,,(VLOOKUP(AC2,入力シート!$B44:$M51,5,0)*-1)))),"",IF(ISERROR(VLOOKUP(AC2,入力シート!$B44:$M51,5,0)),AB12+(AB12*VLOOKUP(MAX(INDEX((入力シート!$B44:$C51&lt;AC2)*入力シート!$B44:$C51,0)),入力シート!$B44:$M51,11,0)),FV(VLOOKUP(AC2,入力シート!$B44:$M51,11,0),AC2-$D2,,(VLOOKUP(AC2,入力シート!$B44:$M51,5,0)*-1)))))</f>
        <v/>
      </c>
      <c r="AD12" s="55" t="str">
        <f>IF(AD3="","",IF(ISERROR(IF(ISERROR(VLOOKUP(AD2,入力シート!$B44:$M51,5,0)),AC12+(AC12*VLOOKUP(MAX(INDEX((入力シート!$B44:$C51&lt;AD2)*入力シート!$B44:$C51,0)),入力シート!$B44:$M51,11,0)),FV(VLOOKUP(AD2,入力シート!$B44:$M51,11,0),AD2-$D2,,(VLOOKUP(AD2,入力シート!$B44:$M51,5,0)*-1)))),"",IF(ISERROR(VLOOKUP(AD2,入力シート!$B44:$M51,5,0)),AC12+(AC12*VLOOKUP(MAX(INDEX((入力シート!$B44:$C51&lt;AD2)*入力シート!$B44:$C51,0)),入力シート!$B44:$M51,11,0)),FV(VLOOKUP(AD2,入力シート!$B44:$M51,11,0),AD2-$D2,,(VLOOKUP(AD2,入力シート!$B44:$M51,5,0)*-1)))))</f>
        <v/>
      </c>
      <c r="AE12" s="55" t="str">
        <f>IF(AE3="","",IF(ISERROR(IF(ISERROR(VLOOKUP(AE2,入力シート!$B44:$M51,5,0)),AD12+(AD12*VLOOKUP(MAX(INDEX((入力シート!$B44:$C51&lt;AE2)*入力シート!$B44:$C51,0)),入力シート!$B44:$M51,11,0)),FV(VLOOKUP(AE2,入力シート!$B44:$M51,11,0),AE2-$D2,,(VLOOKUP(AE2,入力シート!$B44:$M51,5,0)*-1)))),"",IF(ISERROR(VLOOKUP(AE2,入力シート!$B44:$M51,5,0)),AD12+(AD12*VLOOKUP(MAX(INDEX((入力シート!$B44:$C51&lt;AE2)*入力シート!$B44:$C51,0)),入力シート!$B44:$M51,11,0)),FV(VLOOKUP(AE2,入力シート!$B44:$M51,11,0),AE2-$D2,,(VLOOKUP(AE2,入力シート!$B44:$M51,5,0)*-1)))))</f>
        <v/>
      </c>
      <c r="AF12" s="55" t="str">
        <f>IF(AF3="","",IF(ISERROR(IF(ISERROR(VLOOKUP(AF2,入力シート!$B44:$M51,5,0)),AE12+(AE12*VLOOKUP(MAX(INDEX((入力シート!$B44:$C51&lt;AF2)*入力シート!$B44:$C51,0)),入力シート!$B44:$M51,11,0)),FV(VLOOKUP(AF2,入力シート!$B44:$M51,11,0),AF2-$D2,,(VLOOKUP(AF2,入力シート!$B44:$M51,5,0)*-1)))),"",IF(ISERROR(VLOOKUP(AF2,入力シート!$B44:$M51,5,0)),AE12+(AE12*VLOOKUP(MAX(INDEX((入力シート!$B44:$C51&lt;AF2)*入力シート!$B44:$C51,0)),入力シート!$B44:$M51,11,0)),FV(VLOOKUP(AF2,入力シート!$B44:$M51,11,0),AF2-$D2,,(VLOOKUP(AF2,入力シート!$B44:$M51,5,0)*-1)))))</f>
        <v/>
      </c>
      <c r="AG12" s="55" t="str">
        <f>IF(AG3="","",IF(ISERROR(IF(ISERROR(VLOOKUP(AG2,入力シート!$B44:$M51,5,0)),AF12+(AF12*VLOOKUP(MAX(INDEX((入力シート!$B44:$C51&lt;AG2)*入力シート!$B44:$C51,0)),入力シート!$B44:$M51,11,0)),FV(VLOOKUP(AG2,入力シート!$B44:$M51,11,0),AG2-$D2,,(VLOOKUP(AG2,入力シート!$B44:$M51,5,0)*-1)))),"",IF(ISERROR(VLOOKUP(AG2,入力シート!$B44:$M51,5,0)),AF12+(AF12*VLOOKUP(MAX(INDEX((入力シート!$B44:$C51&lt;AG2)*入力シート!$B44:$C51,0)),入力シート!$B44:$M51,11,0)),FV(VLOOKUP(AG2,入力シート!$B44:$M51,11,0),AG2-$D2,,(VLOOKUP(AG2,入力シート!$B44:$M51,5,0)*-1)))))</f>
        <v/>
      </c>
      <c r="AH12" s="55" t="str">
        <f>IF(AH3="","",IF(ISERROR(IF(ISERROR(VLOOKUP(AH2,入力シート!$B44:$M51,5,0)),AG12+(AG12*VLOOKUP(MAX(INDEX((入力シート!$B44:$C51&lt;AH2)*入力シート!$B44:$C51,0)),入力シート!$B44:$M51,11,0)),FV(VLOOKUP(AH2,入力シート!$B44:$M51,11,0),AH2-$D2,,(VLOOKUP(AH2,入力シート!$B44:$M51,5,0)*-1)))),"",IF(ISERROR(VLOOKUP(AH2,入力シート!$B44:$M51,5,0)),AG12+(AG12*VLOOKUP(MAX(INDEX((入力シート!$B44:$C51&lt;AH2)*入力シート!$B44:$C51,0)),入力シート!$B44:$M51,11,0)),FV(VLOOKUP(AH2,入力シート!$B44:$M51,11,0),AH2-$D2,,(VLOOKUP(AH2,入力シート!$B44:$M51,5,0)*-1)))))</f>
        <v/>
      </c>
      <c r="AI12" s="55" t="str">
        <f>IF(AI3="","",IF(ISERROR(IF(ISERROR(VLOOKUP(AI2,入力シート!$B44:$M51,5,0)),AH12+(AH12*VLOOKUP(MAX(INDEX((入力シート!$B44:$C51&lt;AI2)*入力シート!$B44:$C51,0)),入力シート!$B44:$M51,11,0)),FV(VLOOKUP(AI2,入力シート!$B44:$M51,11,0),AI2-$D2,,(VLOOKUP(AI2,入力シート!$B44:$M51,5,0)*-1)))),"",IF(ISERROR(VLOOKUP(AI2,入力シート!$B44:$M51,5,0)),AH12+(AH12*VLOOKUP(MAX(INDEX((入力シート!$B44:$C51&lt;AI2)*入力シート!$B44:$C51,0)),入力シート!$B44:$M51,11,0)),FV(VLOOKUP(AI2,入力シート!$B44:$M51,11,0),AI2-$D2,,(VLOOKUP(AI2,入力シート!$B44:$M51,5,0)*-1)))))</f>
        <v/>
      </c>
      <c r="AJ12" s="55" t="str">
        <f>IF(AJ3="","",IF(ISERROR(IF(ISERROR(VLOOKUP(AJ2,入力シート!$B44:$M51,5,0)),AI12+(AI12*VLOOKUP(MAX(INDEX((入力シート!$B44:$C51&lt;AJ2)*入力シート!$B44:$C51,0)),入力シート!$B44:$M51,11,0)),FV(VLOOKUP(AJ2,入力シート!$B44:$M51,11,0),AJ2-$D2,,(VLOOKUP(AJ2,入力シート!$B44:$M51,5,0)*-1)))),"",IF(ISERROR(VLOOKUP(AJ2,入力シート!$B44:$M51,5,0)),AI12+(AI12*VLOOKUP(MAX(INDEX((入力シート!$B44:$C51&lt;AJ2)*入力シート!$B44:$C51,0)),入力シート!$B44:$M51,11,0)),FV(VLOOKUP(AJ2,入力シート!$B44:$M51,11,0),AJ2-$D2,,(VLOOKUP(AJ2,入力シート!$B44:$M51,5,0)*-1)))))</f>
        <v/>
      </c>
      <c r="AK12" s="55" t="str">
        <f>IF(AK3="","",IF(ISERROR(IF(ISERROR(VLOOKUP(AK2,入力シート!$B44:$M51,5,0)),AJ12+(AJ12*VLOOKUP(MAX(INDEX((入力シート!$B44:$C51&lt;AK2)*入力シート!$B44:$C51,0)),入力シート!$B44:$M51,11,0)),FV(VLOOKUP(AK2,入力シート!$B44:$M51,11,0),AK2-$D2,,(VLOOKUP(AK2,入力シート!$B44:$M51,5,0)*-1)))),"",IF(ISERROR(VLOOKUP(AK2,入力シート!$B44:$M51,5,0)),AJ12+(AJ12*VLOOKUP(MAX(INDEX((入力シート!$B44:$C51&lt;AK2)*入力シート!$B44:$C51,0)),入力シート!$B44:$M51,11,0)),FV(VLOOKUP(AK2,入力シート!$B44:$M51,11,0),AK2-$D2,,(VLOOKUP(AK2,入力シート!$B44:$M51,5,0)*-1)))))</f>
        <v/>
      </c>
      <c r="AL12" s="55" t="str">
        <f>IF(AL3="","",IF(ISERROR(IF(ISERROR(VLOOKUP(AL2,入力シート!$B44:$M51,5,0)),AK12+(AK12*VLOOKUP(MAX(INDEX((入力シート!$B44:$C51&lt;AL2)*入力シート!$B44:$C51,0)),入力シート!$B44:$M51,11,0)),FV(VLOOKUP(AL2,入力シート!$B44:$M51,11,0),AL2-$D2,,(VLOOKUP(AL2,入力シート!$B44:$M51,5,0)*-1)))),"",IF(ISERROR(VLOOKUP(AL2,入力シート!$B44:$M51,5,0)),AK12+(AK12*VLOOKUP(MAX(INDEX((入力シート!$B44:$C51&lt;AL2)*入力シート!$B44:$C51,0)),入力シート!$B44:$M51,11,0)),FV(VLOOKUP(AL2,入力シート!$B44:$M51,11,0),AL2-$D2,,(VLOOKUP(AL2,入力シート!$B44:$M51,5,0)*-1)))))</f>
        <v/>
      </c>
      <c r="AM12" s="55" t="str">
        <f>IF(AM3="","",IF(ISERROR(IF(ISERROR(VLOOKUP(AM2,入力シート!$B44:$M51,5,0)),AL12+(AL12*VLOOKUP(MAX(INDEX((入力シート!$B44:$C51&lt;AM2)*入力シート!$B44:$C51,0)),入力シート!$B44:$M51,11,0)),FV(VLOOKUP(AM2,入力シート!$B44:$M51,11,0),AM2-$D2,,(VLOOKUP(AM2,入力シート!$B44:$M51,5,0)*-1)))),"",IF(ISERROR(VLOOKUP(AM2,入力シート!$B44:$M51,5,0)),AL12+(AL12*VLOOKUP(MAX(INDEX((入力シート!$B44:$C51&lt;AM2)*入力シート!$B44:$C51,0)),入力シート!$B44:$M51,11,0)),FV(VLOOKUP(AM2,入力シート!$B44:$M51,11,0),AM2-$D2,,(VLOOKUP(AM2,入力シート!$B44:$M51,5,0)*-1)))))</f>
        <v/>
      </c>
      <c r="AN12" s="55" t="str">
        <f>IF(AN3="","",IF(ISERROR(IF(ISERROR(VLOOKUP(AN2,入力シート!$B44:$M51,5,0)),AM12+(AM12*VLOOKUP(MAX(INDEX((入力シート!$B44:$C51&lt;AN2)*入力シート!$B44:$C51,0)),入力シート!$B44:$M51,11,0)),FV(VLOOKUP(AN2,入力シート!$B44:$M51,11,0),AN2-$D2,,(VLOOKUP(AN2,入力シート!$B44:$M51,5,0)*-1)))),"",IF(ISERROR(VLOOKUP(AN2,入力シート!$B44:$M51,5,0)),AM12+(AM12*VLOOKUP(MAX(INDEX((入力シート!$B44:$C51&lt;AN2)*入力シート!$B44:$C51,0)),入力シート!$B44:$M51,11,0)),FV(VLOOKUP(AN2,入力シート!$B44:$M51,11,0),AN2-$D2,,(VLOOKUP(AN2,入力シート!$B44:$M51,5,0)*-1)))))</f>
        <v/>
      </c>
      <c r="AO12" s="55" t="str">
        <f>IF(AO3="","",IF(ISERROR(IF(ISERROR(VLOOKUP(AO2,入力シート!$B44:$M51,5,0)),AN12+(AN12*VLOOKUP(MAX(INDEX((入力シート!$B44:$C51&lt;AO2)*入力シート!$B44:$C51,0)),入力シート!$B44:$M51,11,0)),FV(VLOOKUP(AO2,入力シート!$B44:$M51,11,0),AO2-$D2,,(VLOOKUP(AO2,入力シート!$B44:$M51,5,0)*-1)))),"",IF(ISERROR(VLOOKUP(AO2,入力シート!$B44:$M51,5,0)),AN12+(AN12*VLOOKUP(MAX(INDEX((入力シート!$B44:$C51&lt;AO2)*入力シート!$B44:$C51,0)),入力シート!$B44:$M51,11,0)),FV(VLOOKUP(AO2,入力シート!$B44:$M51,11,0),AO2-$D2,,(VLOOKUP(AO2,入力シート!$B44:$M51,5,0)*-1)))))</f>
        <v/>
      </c>
      <c r="AP12" s="55" t="str">
        <f>IF(AP3="","",IF(ISERROR(IF(ISERROR(VLOOKUP(AP2,入力シート!$B44:$M51,5,0)),AO12+(AO12*VLOOKUP(MAX(INDEX((入力シート!$B44:$C51&lt;AP2)*入力シート!$B44:$C51,0)),入力シート!$B44:$M51,11,0)),FV(VLOOKUP(AP2,入力シート!$B44:$M51,11,0),AP2-$D2,,(VLOOKUP(AP2,入力シート!$B44:$M51,5,0)*-1)))),"",IF(ISERROR(VLOOKUP(AP2,入力シート!$B44:$M51,5,0)),AO12+(AO12*VLOOKUP(MAX(INDEX((入力シート!$B44:$C51&lt;AP2)*入力シート!$B44:$C51,0)),入力シート!$B44:$M51,11,0)),FV(VLOOKUP(AP2,入力シート!$B44:$M51,11,0),AP2-$D2,,(VLOOKUP(AP2,入力シート!$B44:$M51,5,0)*-1)))))</f>
        <v/>
      </c>
      <c r="AQ12" s="55" t="str">
        <f>IF(AQ3="","",IF(ISERROR(IF(ISERROR(VLOOKUP(AQ2,入力シート!$B44:$M51,5,0)),AP12+(AP12*VLOOKUP(MAX(INDEX((入力シート!$B44:$C51&lt;AQ2)*入力シート!$B44:$C51,0)),入力シート!$B44:$M51,11,0)),FV(VLOOKUP(AQ2,入力シート!$B44:$M51,11,0),AQ2-$D2,,(VLOOKUP(AQ2,入力シート!$B44:$M51,5,0)*-1)))),"",IF(ISERROR(VLOOKUP(AQ2,入力シート!$B44:$M51,5,0)),AP12+(AP12*VLOOKUP(MAX(INDEX((入力シート!$B44:$C51&lt;AQ2)*入力シート!$B44:$C51,0)),入力シート!$B44:$M51,11,0)),FV(VLOOKUP(AQ2,入力シート!$B44:$M51,11,0),AQ2-$D2,,(VLOOKUP(AQ2,入力シート!$B44:$M51,5,0)*-1)))))</f>
        <v/>
      </c>
      <c r="AR12" s="55" t="str">
        <f>IF(AR3="","",IF(ISERROR(IF(ISERROR(VLOOKUP(AR2,入力シート!$B44:$M51,5,0)),AQ12+(AQ12*VLOOKUP(MAX(INDEX((入力シート!$B44:$C51&lt;AR2)*入力シート!$B44:$C51,0)),入力シート!$B44:$M51,11,0)),FV(VLOOKUP(AR2,入力シート!$B44:$M51,11,0),AR2-$D2,,(VLOOKUP(AR2,入力シート!$B44:$M51,5,0)*-1)))),"",IF(ISERROR(VLOOKUP(AR2,入力シート!$B44:$M51,5,0)),AQ12+(AQ12*VLOOKUP(MAX(INDEX((入力シート!$B44:$C51&lt;AR2)*入力シート!$B44:$C51,0)),入力シート!$B44:$M51,11,0)),FV(VLOOKUP(AR2,入力シート!$B44:$M51,11,0),AR2-$D2,,(VLOOKUP(AR2,入力シート!$B44:$M51,5,0)*-1)))))</f>
        <v/>
      </c>
      <c r="AS12" s="55" t="str">
        <f>IF(AS3="","",IF(ISERROR(IF(ISERROR(VLOOKUP(AS2,入力シート!$B44:$M51,5,0)),AR12+(AR12*VLOOKUP(MAX(INDEX((入力シート!$B44:$C51&lt;AS2)*入力シート!$B44:$C51,0)),入力シート!$B44:$M51,11,0)),FV(VLOOKUP(AS2,入力シート!$B44:$M51,11,0),AS2-$D2,,(VLOOKUP(AS2,入力シート!$B44:$M51,5,0)*-1)))),"",IF(ISERROR(VLOOKUP(AS2,入力シート!$B44:$M51,5,0)),AR12+(AR12*VLOOKUP(MAX(INDEX((入力シート!$B44:$C51&lt;AS2)*入力シート!$B44:$C51,0)),入力シート!$B44:$M51,11,0)),FV(VLOOKUP(AS2,入力シート!$B44:$M51,11,0),AS2-$D2,,(VLOOKUP(AS2,入力シート!$B44:$M51,5,0)*-1)))))</f>
        <v/>
      </c>
      <c r="AT12" s="55" t="str">
        <f>IF(AT3="","",IF(ISERROR(IF(ISERROR(VLOOKUP(AT2,入力シート!$B44:$M51,5,0)),AS12+(AS12*VLOOKUP(MAX(INDEX((入力シート!$B44:$C51&lt;AT2)*入力シート!$B44:$C51,0)),入力シート!$B44:$M51,11,0)),FV(VLOOKUP(AT2,入力シート!$B44:$M51,11,0),AT2-$D2,,(VLOOKUP(AT2,入力シート!$B44:$M51,5,0)*-1)))),"",IF(ISERROR(VLOOKUP(AT2,入力シート!$B44:$M51,5,0)),AS12+(AS12*VLOOKUP(MAX(INDEX((入力シート!$B44:$C51&lt;AT2)*入力シート!$B44:$C51,0)),入力シート!$B44:$M51,11,0)),FV(VLOOKUP(AT2,入力シート!$B44:$M51,11,0),AT2-$D2,,(VLOOKUP(AT2,入力シート!$B44:$M51,5,0)*-1)))))</f>
        <v/>
      </c>
      <c r="AU12" s="55" t="str">
        <f>IF(AU3="","",IF(ISERROR(IF(ISERROR(VLOOKUP(AU2,入力シート!$B44:$M51,5,0)),AT12+(AT12*VLOOKUP(MAX(INDEX((入力シート!$B44:$C51&lt;AU2)*入力シート!$B44:$C51,0)),入力シート!$B44:$M51,11,0)),FV(VLOOKUP(AU2,入力シート!$B44:$M51,11,0),AU2-$D2,,(VLOOKUP(AU2,入力シート!$B44:$M51,5,0)*-1)))),"",IF(ISERROR(VLOOKUP(AU2,入力シート!$B44:$M51,5,0)),AT12+(AT12*VLOOKUP(MAX(INDEX((入力シート!$B44:$C51&lt;AU2)*入力シート!$B44:$C51,0)),入力シート!$B44:$M51,11,0)),FV(VLOOKUP(AU2,入力シート!$B44:$M51,11,0),AU2-$D2,,(VLOOKUP(AU2,入力シート!$B44:$M51,5,0)*-1)))))</f>
        <v/>
      </c>
      <c r="AV12" s="55" t="str">
        <f>IF(AV3="","",IF(ISERROR(IF(ISERROR(VLOOKUP(AV2,入力シート!$B44:$M51,5,0)),AU12+(AU12*VLOOKUP(MAX(INDEX((入力シート!$B44:$C51&lt;AV2)*入力シート!$B44:$C51,0)),入力シート!$B44:$M51,11,0)),FV(VLOOKUP(AV2,入力シート!$B44:$M51,11,0),AV2-$D2,,(VLOOKUP(AV2,入力シート!$B44:$M51,5,0)*-1)))),"",IF(ISERROR(VLOOKUP(AV2,入力シート!$B44:$M51,5,0)),AU12+(AU12*VLOOKUP(MAX(INDEX((入力シート!$B44:$C51&lt;AV2)*入力シート!$B44:$C51,0)),入力シート!$B44:$M51,11,0)),FV(VLOOKUP(AV2,入力シート!$B44:$M51,11,0),AV2-$D2,,(VLOOKUP(AV2,入力シート!$B44:$M51,5,0)*-1)))))</f>
        <v/>
      </c>
      <c r="AW12" s="55" t="str">
        <f>IF(AW3="","",IF(ISERROR(IF(ISERROR(VLOOKUP(AW2,入力シート!$B44:$M51,5,0)),AV12+(AV12*VLOOKUP(MAX(INDEX((入力シート!$B44:$C51&lt;AW2)*入力シート!$B44:$C51,0)),入力シート!$B44:$M51,11,0)),FV(VLOOKUP(AW2,入力シート!$B44:$M51,11,0),AW2-$D2,,(VLOOKUP(AW2,入力シート!$B44:$M51,5,0)*-1)))),"",IF(ISERROR(VLOOKUP(AW2,入力シート!$B44:$M51,5,0)),AV12+(AV12*VLOOKUP(MAX(INDEX((入力シート!$B44:$C51&lt;AW2)*入力シート!$B44:$C51,0)),入力シート!$B44:$M51,11,0)),FV(VLOOKUP(AW2,入力シート!$B44:$M51,11,0),AW2-$D2,,(VLOOKUP(AW2,入力シート!$B44:$M51,5,0)*-1)))))</f>
        <v/>
      </c>
      <c r="AX12" s="55" t="str">
        <f>IF(AX3="","",IF(ISERROR(IF(ISERROR(VLOOKUP(AX2,入力シート!$B44:$M51,5,0)),AW12+(AW12*VLOOKUP(MAX(INDEX((入力シート!$B44:$C51&lt;AX2)*入力シート!$B44:$C51,0)),入力シート!$B44:$M51,11,0)),FV(VLOOKUP(AX2,入力シート!$B44:$M51,11,0),AX2-$D2,,(VLOOKUP(AX2,入力シート!$B44:$M51,5,0)*-1)))),"",IF(ISERROR(VLOOKUP(AX2,入力シート!$B44:$M51,5,0)),AW12+(AW12*VLOOKUP(MAX(INDEX((入力シート!$B44:$C51&lt;AX2)*入力シート!$B44:$C51,0)),入力シート!$B44:$M51,11,0)),FV(VLOOKUP(AX2,入力シート!$B44:$M51,11,0),AX2-$D2,,(VLOOKUP(AX2,入力シート!$B44:$M51,5,0)*-1)))))</f>
        <v/>
      </c>
      <c r="AY12" s="55" t="str">
        <f>IF(AY3="","",IF(ISERROR(IF(ISERROR(VLOOKUP(AY2,入力シート!$B44:$M51,5,0)),AX12+(AX12*VLOOKUP(MAX(INDEX((入力シート!$B44:$C51&lt;AY2)*入力シート!$B44:$C51,0)),入力シート!$B44:$M51,11,0)),FV(VLOOKUP(AY2,入力シート!$B44:$M51,11,0),AY2-$D2,,(VLOOKUP(AY2,入力シート!$B44:$M51,5,0)*-1)))),"",IF(ISERROR(VLOOKUP(AY2,入力シート!$B44:$M51,5,0)),AX12+(AX12*VLOOKUP(MAX(INDEX((入力シート!$B44:$C51&lt;AY2)*入力シート!$B44:$C51,0)),入力シート!$B44:$M51,11,0)),FV(VLOOKUP(AY2,入力シート!$B44:$M51,11,0),AY2-$D2,,(VLOOKUP(AY2,入力シート!$B44:$M51,5,0)*-1)))))</f>
        <v/>
      </c>
      <c r="AZ12" s="55" t="str">
        <f>IF(AZ3="","",IF(ISERROR(IF(ISERROR(VLOOKUP(AZ2,入力シート!$B44:$M51,5,0)),AY12+(AY12*VLOOKUP(MAX(INDEX((入力シート!$B44:$C51&lt;AZ2)*入力シート!$B44:$C51,0)),入力シート!$B44:$M51,11,0)),FV(VLOOKUP(AZ2,入力シート!$B44:$M51,11,0),AZ2-$D2,,(VLOOKUP(AZ2,入力シート!$B44:$M51,5,0)*-1)))),"",IF(ISERROR(VLOOKUP(AZ2,入力シート!$B44:$M51,5,0)),AY12+(AY12*VLOOKUP(MAX(INDEX((入力シート!$B44:$C51&lt;AZ2)*入力シート!$B44:$C51,0)),入力シート!$B44:$M51,11,0)),FV(VLOOKUP(AZ2,入力シート!$B44:$M51,11,0),AZ2-$D2,,(VLOOKUP(AZ2,入力シート!$B44:$M51,5,0)*-1)))))</f>
        <v/>
      </c>
      <c r="BA12" s="55" t="str">
        <f>IF(BA3="","",IF(ISERROR(IF(ISERROR(VLOOKUP(BA2,入力シート!$B44:$M51,5,0)),AZ12+(AZ12*VLOOKUP(MAX(INDEX((入力シート!$B44:$C51&lt;BA2)*入力シート!$B44:$C51,0)),入力シート!$B44:$M51,11,0)),FV(VLOOKUP(BA2,入力シート!$B44:$M51,11,0),BA2-$D2,,(VLOOKUP(BA2,入力シート!$B44:$M51,5,0)*-1)))),"",IF(ISERROR(VLOOKUP(BA2,入力シート!$B44:$M51,5,0)),AZ12+(AZ12*VLOOKUP(MAX(INDEX((入力シート!$B44:$C51&lt;BA2)*入力シート!$B44:$C51,0)),入力シート!$B44:$M51,11,0)),FV(VLOOKUP(BA2,入力シート!$B44:$M51,11,0),BA2-$D2,,(VLOOKUP(BA2,入力シート!$B44:$M51,5,0)*-1)))))</f>
        <v/>
      </c>
      <c r="BB12" s="55" t="str">
        <f>IF(BB3="","",IF(ISERROR(IF(ISERROR(VLOOKUP(BB2,入力シート!$B44:$M51,5,0)),BA12+(BA12*VLOOKUP(MAX(INDEX((入力シート!$B44:$C51&lt;BB2)*入力シート!$B44:$C51,0)),入力シート!$B44:$M51,11,0)),FV(VLOOKUP(BB2,入力シート!$B44:$M51,11,0),BB2-$D2,,(VLOOKUP(BB2,入力シート!$B44:$M51,5,0)*-1)))),"",IF(ISERROR(VLOOKUP(BB2,入力シート!$B44:$M51,5,0)),BA12+(BA12*VLOOKUP(MAX(INDEX((入力シート!$B44:$C51&lt;BB2)*入力シート!$B44:$C51,0)),入力シート!$B44:$M51,11,0)),FV(VLOOKUP(BB2,入力シート!$B44:$M51,11,0),BB2-$D2,,(VLOOKUP(BB2,入力シート!$B44:$M51,5,0)*-1)))))</f>
        <v/>
      </c>
      <c r="BC12" s="55" t="str">
        <f>IF(BC3="","",IF(ISERROR(IF(ISERROR(VLOOKUP(BC2,入力シート!$B44:$M51,5,0)),BB12+(BB12*VLOOKUP(MAX(INDEX((入力シート!$B44:$C51&lt;BC2)*入力シート!$B44:$C51,0)),入力シート!$B44:$M51,11,0)),FV(VLOOKUP(BC2,入力シート!$B44:$M51,11,0),BC2-$D2,,(VLOOKUP(BC2,入力シート!$B44:$M51,5,0)*-1)))),"",IF(ISERROR(VLOOKUP(BC2,入力シート!$B44:$M51,5,0)),BB12+(BB12*VLOOKUP(MAX(INDEX((入力シート!$B44:$C51&lt;BC2)*入力シート!$B44:$C51,0)),入力シート!$B44:$M51,11,0)),FV(VLOOKUP(BC2,入力シート!$B44:$M51,11,0),BC2-$D2,,(VLOOKUP(BC2,入力シート!$B44:$M51,5,0)*-1)))))</f>
        <v/>
      </c>
      <c r="BD12" s="55" t="str">
        <f>IF(BD3="","",IF(ISERROR(IF(ISERROR(VLOOKUP(BD2,入力シート!$B44:$M51,5,0)),BC12+(BC12*VLOOKUP(MAX(INDEX((入力シート!$B44:$C51&lt;BD2)*入力シート!$B44:$C51,0)),入力シート!$B44:$M51,11,0)),FV(VLOOKUP(BD2,入力シート!$B44:$M51,11,0),BD2-$D2,,(VLOOKUP(BD2,入力シート!$B44:$M51,5,0)*-1)))),"",IF(ISERROR(VLOOKUP(BD2,入力シート!$B44:$M51,5,0)),BC12+(BC12*VLOOKUP(MAX(INDEX((入力シート!$B44:$C51&lt;BD2)*入力シート!$B44:$C51,0)),入力シート!$B44:$M51,11,0)),FV(VLOOKUP(BD2,入力シート!$B44:$M51,11,0),BD2-$D2,,(VLOOKUP(BD2,入力シート!$B44:$M51,5,0)*-1)))))</f>
        <v/>
      </c>
      <c r="BE12" s="55" t="str">
        <f>IF(BE3="","",IF(ISERROR(IF(ISERROR(VLOOKUP(BE2,入力シート!$B44:$M51,5,0)),BD12+(BD12*VLOOKUP(MAX(INDEX((入力シート!$B44:$C51&lt;BE2)*入力シート!$B44:$C51,0)),入力シート!$B44:$M51,11,0)),FV(VLOOKUP(BE2,入力シート!$B44:$M51,11,0),BE2-$D2,,(VLOOKUP(BE2,入力シート!$B44:$M51,5,0)*-1)))),"",IF(ISERROR(VLOOKUP(BE2,入力シート!$B44:$M51,5,0)),BD12+(BD12*VLOOKUP(MAX(INDEX((入力シート!$B44:$C51&lt;BE2)*入力シート!$B44:$C51,0)),入力シート!$B44:$M51,11,0)),FV(VLOOKUP(BE2,入力シート!$B44:$M51,11,0),BE2-$D2,,(VLOOKUP(BE2,入力シート!$B44:$M51,5,0)*-1)))))</f>
        <v/>
      </c>
      <c r="BF12" s="55" t="str">
        <f>IF(BF3="","",IF(ISERROR(IF(ISERROR(VLOOKUP(BF2,入力シート!$B44:$M51,5,0)),BE12+(BE12*VLOOKUP(MAX(INDEX((入力シート!$B44:$C51&lt;BF2)*入力シート!$B44:$C51,0)),入力シート!$B44:$M51,11,0)),FV(VLOOKUP(BF2,入力シート!$B44:$M51,11,0),BF2-$D2,,(VLOOKUP(BF2,入力シート!$B44:$M51,5,0)*-1)))),"",IF(ISERROR(VLOOKUP(BF2,入力シート!$B44:$M51,5,0)),BE12+(BE12*VLOOKUP(MAX(INDEX((入力シート!$B44:$C51&lt;BF2)*入力シート!$B44:$C51,0)),入力シート!$B44:$M51,11,0)),FV(VLOOKUP(BF2,入力シート!$B44:$M51,11,0),BF2-$D2,,(VLOOKUP(BF2,入力シート!$B44:$M51,5,0)*-1)))))</f>
        <v/>
      </c>
      <c r="BG12" s="55" t="str">
        <f>IF(BG3="","",IF(ISERROR(IF(ISERROR(VLOOKUP(BG2,入力シート!$B44:$M51,5,0)),BF12+(BF12*VLOOKUP(MAX(INDEX((入力シート!$B44:$C51&lt;BG2)*入力シート!$B44:$C51,0)),入力シート!$B44:$M51,11,0)),FV(VLOOKUP(BG2,入力シート!$B44:$M51,11,0),BG2-$D2,,(VLOOKUP(BG2,入力シート!$B44:$M51,5,0)*-1)))),"",IF(ISERROR(VLOOKUP(BG2,入力シート!$B44:$M51,5,0)),BF12+(BF12*VLOOKUP(MAX(INDEX((入力シート!$B44:$C51&lt;BG2)*入力シート!$B44:$C51,0)),入力シート!$B44:$M51,11,0)),FV(VLOOKUP(BG2,入力シート!$B44:$M51,11,0),BG2-$D2,,(VLOOKUP(BG2,入力シート!$B44:$M51,5,0)*-1)))))</f>
        <v/>
      </c>
      <c r="BH12" s="55" t="str">
        <f>IF(BH3="","",IF(ISERROR(IF(ISERROR(VLOOKUP(BH2,入力シート!$B44:$M51,5,0)),BG12+(BG12*VLOOKUP(MAX(INDEX((入力シート!$B44:$C51&lt;BH2)*入力シート!$B44:$C51,0)),入力シート!$B44:$M51,11,0)),FV(VLOOKUP(BH2,入力シート!$B44:$M51,11,0),BH2-$D2,,(VLOOKUP(BH2,入力シート!$B44:$M51,5,0)*-1)))),"",IF(ISERROR(VLOOKUP(BH2,入力シート!$B44:$M51,5,0)),BG12+(BG12*VLOOKUP(MAX(INDEX((入力シート!$B44:$C51&lt;BH2)*入力シート!$B44:$C51,0)),入力シート!$B44:$M51,11,0)),FV(VLOOKUP(BH2,入力シート!$B44:$M51,11,0),BH2-$D2,,(VLOOKUP(BH2,入力シート!$B44:$M51,5,0)*-1)))))</f>
        <v/>
      </c>
      <c r="BI12" s="55" t="str">
        <f>IF(BI3="","",IF(ISERROR(IF(ISERROR(VLOOKUP(BI2,入力シート!$B44:$M51,5,0)),BH12+(BH12*VLOOKUP(MAX(INDEX((入力シート!$B44:$C51&lt;BI2)*入力シート!$B44:$C51,0)),入力シート!$B44:$M51,11,0)),FV(VLOOKUP(BI2,入力シート!$B44:$M51,11,0),BI2-$D2,,(VLOOKUP(BI2,入力シート!$B44:$M51,5,0)*-1)))),"",IF(ISERROR(VLOOKUP(BI2,入力シート!$B44:$M51,5,0)),BH12+(BH12*VLOOKUP(MAX(INDEX((入力シート!$B44:$C51&lt;BI2)*入力シート!$B44:$C51,0)),入力シート!$B44:$M51,11,0)),FV(VLOOKUP(BI2,入力シート!$B44:$M51,11,0),BI2-$D2,,(VLOOKUP(BI2,入力シート!$B44:$M51,5,0)*-1)))))</f>
        <v/>
      </c>
      <c r="BJ12" s="55" t="str">
        <f>IF(BJ3="","",IF(ISERROR(IF(ISERROR(VLOOKUP(BJ2,入力シート!$B44:$M51,5,0)),BI12+(BI12*VLOOKUP(MAX(INDEX((入力シート!$B44:$C51&lt;BJ2)*入力シート!$B44:$C51,0)),入力シート!$B44:$M51,11,0)),FV(VLOOKUP(BJ2,入力シート!$B44:$M51,11,0),BJ2-$D2,,(VLOOKUP(BJ2,入力シート!$B44:$M51,5,0)*-1)))),"",IF(ISERROR(VLOOKUP(BJ2,入力シート!$B44:$M51,5,0)),BI12+(BI12*VLOOKUP(MAX(INDEX((入力シート!$B44:$C51&lt;BJ2)*入力シート!$B44:$C51,0)),入力シート!$B44:$M51,11,0)),FV(VLOOKUP(BJ2,入力シート!$B44:$M51,11,0),BJ2-$D2,,(VLOOKUP(BJ2,入力シート!$B44:$M51,5,0)*-1)))))</f>
        <v/>
      </c>
      <c r="BK12" s="55" t="str">
        <f>IF(BK3="","",IF(ISERROR(IF(ISERROR(VLOOKUP(BK2,入力シート!$B44:$M51,5,0)),BJ12+(BJ12*VLOOKUP(MAX(INDEX((入力シート!$B44:$C51&lt;BK2)*入力シート!$B44:$C51,0)),入力シート!$B44:$M51,11,0)),FV(VLOOKUP(BK2,入力シート!$B44:$M51,11,0),BK2-$D2,,(VLOOKUP(BK2,入力シート!$B44:$M51,5,0)*-1)))),"",IF(ISERROR(VLOOKUP(BK2,入力シート!$B44:$M51,5,0)),BJ12+(BJ12*VLOOKUP(MAX(INDEX((入力シート!$B44:$C51&lt;BK2)*入力シート!$B44:$C51,0)),入力シート!$B44:$M51,11,0)),FV(VLOOKUP(BK2,入力シート!$B44:$M51,11,0),BK2-$D2,,(VLOOKUP(BK2,入力シート!$B44:$M51,5,0)*-1)))))</f>
        <v/>
      </c>
      <c r="BL12" s="55" t="str">
        <f>IF(BL3="","",IF(ISERROR(IF(ISERROR(VLOOKUP(BL2,入力シート!$B44:$M51,5,0)),BK12+(BK12*VLOOKUP(MAX(INDEX((入力シート!$B44:$C51&lt;BL2)*入力シート!$B44:$C51,0)),入力シート!$B44:$M51,11,0)),FV(VLOOKUP(BL2,入力シート!$B44:$M51,11,0),BL2-$D2,,(VLOOKUP(BL2,入力シート!$B44:$M51,5,0)*-1)))),"",IF(ISERROR(VLOOKUP(BL2,入力シート!$B44:$M51,5,0)),BK12+(BK12*VLOOKUP(MAX(INDEX((入力シート!$B44:$C51&lt;BL2)*入力シート!$B44:$C51,0)),入力シート!$B44:$M51,11,0)),FV(VLOOKUP(BL2,入力シート!$B44:$M51,11,0),BL2-$D2,,(VLOOKUP(BL2,入力シート!$B44:$M51,5,0)*-1)))))</f>
        <v/>
      </c>
      <c r="BM12" s="55" t="str">
        <f>IF(BM3="","",IF(ISERROR(IF(ISERROR(VLOOKUP(BM2,入力シート!$B44:$M51,5,0)),BL12+(BL12*VLOOKUP(MAX(INDEX((入力シート!$B44:$C51&lt;BM2)*入力シート!$B44:$C51,0)),入力シート!$B44:$M51,11,0)),FV(VLOOKUP(BM2,入力シート!$B44:$M51,11,0),BM2-$D2,,(VLOOKUP(BM2,入力シート!$B44:$M51,5,0)*-1)))),"",IF(ISERROR(VLOOKUP(BM2,入力シート!$B44:$M51,5,0)),BL12+(BL12*VLOOKUP(MAX(INDEX((入力シート!$B44:$C51&lt;BM2)*入力シート!$B44:$C51,0)),入力シート!$B44:$M51,11,0)),FV(VLOOKUP(BM2,入力シート!$B44:$M51,11,0),BM2-$D2,,(VLOOKUP(BM2,入力シート!$B44:$M51,5,0)*-1)))))</f>
        <v/>
      </c>
      <c r="BN12" s="55" t="str">
        <f>IF(BN3="","",IF(ISERROR(IF(ISERROR(VLOOKUP(BN2,入力シート!$B44:$M51,5,0)),BM12+(BM12*VLOOKUP(MAX(INDEX((入力シート!$B44:$C51&lt;BN2)*入力シート!$B44:$C51,0)),入力シート!$B44:$M51,11,0)),FV(VLOOKUP(BN2,入力シート!$B44:$M51,11,0),BN2-$D2,,(VLOOKUP(BN2,入力シート!$B44:$M51,5,0)*-1)))),"",IF(ISERROR(VLOOKUP(BN2,入力シート!$B44:$M51,5,0)),BM12+(BM12*VLOOKUP(MAX(INDEX((入力シート!$B44:$C51&lt;BN2)*入力シート!$B44:$C51,0)),入力シート!$B44:$M51,11,0)),FV(VLOOKUP(BN2,入力シート!$B44:$M51,11,0),BN2-$D2,,(VLOOKUP(BN2,入力シート!$B44:$M51,5,0)*-1)))))</f>
        <v/>
      </c>
      <c r="BO12" s="55" t="str">
        <f>IF(BO3="","",IF(ISERROR(IF(ISERROR(VLOOKUP(BO2,入力シート!$B44:$M51,5,0)),BN12+(BN12*VLOOKUP(MAX(INDEX((入力シート!$B44:$C51&lt;BO2)*入力シート!$B44:$C51,0)),入力シート!$B44:$M51,11,0)),FV(VLOOKUP(BO2,入力シート!$B44:$M51,11,0),BO2-$D2,,(VLOOKUP(BO2,入力シート!$B44:$M51,5,0)*-1)))),"",IF(ISERROR(VLOOKUP(BO2,入力シート!$B44:$M51,5,0)),BN12+(BN12*VLOOKUP(MAX(INDEX((入力シート!$B44:$C51&lt;BO2)*入力シート!$B44:$C51,0)),入力シート!$B44:$M51,11,0)),FV(VLOOKUP(BO2,入力シート!$B44:$M51,11,0),BO2-$D2,,(VLOOKUP(BO2,入力シート!$B44:$M51,5,0)*-1)))))</f>
        <v/>
      </c>
      <c r="BP12" s="55" t="str">
        <f>IF(BP3="","",IF(ISERROR(IF(ISERROR(VLOOKUP(BP2,入力シート!$B44:$M51,5,0)),BO12+(BO12*VLOOKUP(MAX(INDEX((入力シート!$B44:$C51&lt;BP2)*入力シート!$B44:$C51,0)),入力シート!$B44:$M51,11,0)),FV(VLOOKUP(BP2,入力シート!$B44:$M51,11,0),BP2-$D2,,(VLOOKUP(BP2,入力シート!$B44:$M51,5,0)*-1)))),"",IF(ISERROR(VLOOKUP(BP2,入力シート!$B44:$M51,5,0)),BO12+(BO12*VLOOKUP(MAX(INDEX((入力シート!$B44:$C51&lt;BP2)*入力シート!$B44:$C51,0)),入力シート!$B44:$M51,11,0)),FV(VLOOKUP(BP2,入力シート!$B44:$M51,11,0),BP2-$D2,,(VLOOKUP(BP2,入力シート!$B44:$M51,5,0)*-1)))))</f>
        <v/>
      </c>
      <c r="BQ12" s="55" t="str">
        <f>IF(BQ3="","",IF(ISERROR(IF(ISERROR(VLOOKUP(BQ2,入力シート!$B44:$M51,5,0)),BP12+(BP12*VLOOKUP(MAX(INDEX((入力シート!$B44:$C51&lt;BQ2)*入力シート!$B44:$C51,0)),入力シート!$B44:$M51,11,0)),FV(VLOOKUP(BQ2,入力シート!$B44:$M51,11,0),BQ2-$D2,,(VLOOKUP(BQ2,入力シート!$B44:$M51,5,0)*-1)))),"",IF(ISERROR(VLOOKUP(BQ2,入力シート!$B44:$M51,5,0)),BP12+(BP12*VLOOKUP(MAX(INDEX((入力シート!$B44:$C51&lt;BQ2)*入力シート!$B44:$C51,0)),入力シート!$B44:$M51,11,0)),FV(VLOOKUP(BQ2,入力シート!$B44:$M51,11,0),BQ2-$D2,,(VLOOKUP(BQ2,入力シート!$B44:$M51,5,0)*-1)))))</f>
        <v/>
      </c>
      <c r="BR12" s="55" t="str">
        <f>IF(BR3="","",IF(ISERROR(IF(ISERROR(VLOOKUP(BR2,入力シート!$B44:$M51,5,0)),BQ12+(BQ12*VLOOKUP(MAX(INDEX((入力シート!$B44:$C51&lt;BR2)*入力シート!$B44:$C51,0)),入力シート!$B44:$M51,11,0)),FV(VLOOKUP(BR2,入力シート!$B44:$M51,11,0),BR2-$D2,,(VLOOKUP(BR2,入力シート!$B44:$M51,5,0)*-1)))),"",IF(ISERROR(VLOOKUP(BR2,入力シート!$B44:$M51,5,0)),BQ12+(BQ12*VLOOKUP(MAX(INDEX((入力シート!$B44:$C51&lt;BR2)*入力シート!$B44:$C51,0)),入力シート!$B44:$M51,11,0)),FV(VLOOKUP(BR2,入力シート!$B44:$M51,11,0),BR2-$D2,,(VLOOKUP(BR2,入力シート!$B44:$M51,5,0)*-1)))))</f>
        <v/>
      </c>
      <c r="BS12" s="55" t="str">
        <f>IF(BS3="","",IF(ISERROR(IF(ISERROR(VLOOKUP(BS2,入力シート!$B44:$M51,5,0)),BR12+(BR12*VLOOKUP(MAX(INDEX((入力シート!$B44:$C51&lt;BS2)*入力シート!$B44:$C51,0)),入力シート!$B44:$M51,11,0)),FV(VLOOKUP(BS2,入力シート!$B44:$M51,11,0),BS2-$D2,,(VLOOKUP(BS2,入力シート!$B44:$M51,5,0)*-1)))),"",IF(ISERROR(VLOOKUP(BS2,入力シート!$B44:$M51,5,0)),BR12+(BR12*VLOOKUP(MAX(INDEX((入力シート!$B44:$C51&lt;BS2)*入力シート!$B44:$C51,0)),入力シート!$B44:$M51,11,0)),FV(VLOOKUP(BS2,入力シート!$B44:$M51,11,0),BS2-$D2,,(VLOOKUP(BS2,入力シート!$B44:$M51,5,0)*-1)))))</f>
        <v/>
      </c>
      <c r="BT12" s="55" t="str">
        <f>IF(BT3="","",IF(ISERROR(IF(ISERROR(VLOOKUP(BT2,入力シート!$B44:$M51,5,0)),BS12+(BS12*VLOOKUP(MAX(INDEX((入力シート!$B44:$C51&lt;BT2)*入力シート!$B44:$C51,0)),入力シート!$B44:$M51,11,0)),FV(VLOOKUP(BT2,入力シート!$B44:$M51,11,0),BT2-$D2,,(VLOOKUP(BT2,入力シート!$B44:$M51,5,0)*-1)))),"",IF(ISERROR(VLOOKUP(BT2,入力シート!$B44:$M51,5,0)),BS12+(BS12*VLOOKUP(MAX(INDEX((入力シート!$B44:$C51&lt;BT2)*入力シート!$B44:$C51,0)),入力シート!$B44:$M51,11,0)),FV(VLOOKUP(BT2,入力シート!$B44:$M51,11,0),BT2-$D2,,(VLOOKUP(BT2,入力シート!$B44:$M51,5,0)*-1)))))</f>
        <v/>
      </c>
      <c r="BU12" s="55" t="str">
        <f>IF(BU3="","",IF(ISERROR(IF(ISERROR(VLOOKUP(BU2,入力シート!$B44:$M51,5,0)),BT12+(BT12*VLOOKUP(MAX(INDEX((入力シート!$B44:$C51&lt;BU2)*入力シート!$B44:$C51,0)),入力シート!$B44:$M51,11,0)),FV(VLOOKUP(BU2,入力シート!$B44:$M51,11,0),BU2-$D2,,(VLOOKUP(BU2,入力シート!$B44:$M51,5,0)*-1)))),"",IF(ISERROR(VLOOKUP(BU2,入力シート!$B44:$M51,5,0)),BT12+(BT12*VLOOKUP(MAX(INDEX((入力シート!$B44:$C51&lt;BU2)*入力シート!$B44:$C51,0)),入力シート!$B44:$M51,11,0)),FV(VLOOKUP(BU2,入力シート!$B44:$M51,11,0),BU2-$D2,,(VLOOKUP(BU2,入力シート!$B44:$M51,5,0)*-1)))))</f>
        <v/>
      </c>
      <c r="BV12" s="55" t="str">
        <f>IF(BV3="","",IF(ISERROR(IF(ISERROR(VLOOKUP(BV2,入力シート!$B44:$M51,5,0)),BU12+(BU12*VLOOKUP(MAX(INDEX((入力シート!$B44:$C51&lt;BV2)*入力シート!$B44:$C51,0)),入力シート!$B44:$M51,11,0)),FV(VLOOKUP(BV2,入力シート!$B44:$M51,11,0),BV2-$D2,,(VLOOKUP(BV2,入力シート!$B44:$M51,5,0)*-1)))),"",IF(ISERROR(VLOOKUP(BV2,入力シート!$B44:$M51,5,0)),BU12+(BU12*VLOOKUP(MAX(INDEX((入力シート!$B44:$C51&lt;BV2)*入力シート!$B44:$C51,0)),入力シート!$B44:$M51,11,0)),FV(VLOOKUP(BV2,入力シート!$B44:$M51,11,0),BV2-$D2,,(VLOOKUP(BV2,入力シート!$B44:$M51,5,0)*-1)))))</f>
        <v/>
      </c>
      <c r="BW12" s="55" t="str">
        <f>IF(BW3="","",IF(ISERROR(IF(ISERROR(VLOOKUP(BW2,入力シート!$B44:$M51,5,0)),BV12+(BV12*VLOOKUP(MAX(INDEX((入力シート!$B44:$C51&lt;BW2)*入力シート!$B44:$C51,0)),入力シート!$B44:$M51,11,0)),FV(VLOOKUP(BW2,入力シート!$B44:$M51,11,0),BW2-$D2,,(VLOOKUP(BW2,入力シート!$B44:$M51,5,0)*-1)))),"",IF(ISERROR(VLOOKUP(BW2,入力シート!$B44:$M51,5,0)),BV12+(BV12*VLOOKUP(MAX(INDEX((入力シート!$B44:$C51&lt;BW2)*入力シート!$B44:$C51,0)),入力シート!$B44:$M51,11,0)),FV(VLOOKUP(BW2,入力シート!$B44:$M51,11,0),BW2-$D2,,(VLOOKUP(BW2,入力シート!$B44:$M51,5,0)*-1)))))</f>
        <v/>
      </c>
      <c r="BX12" s="55" t="str">
        <f>IF(BX3="","",IF(ISERROR(IF(ISERROR(VLOOKUP(BX2,入力シート!$B44:$M51,5,0)),BW12+(BW12*VLOOKUP(MAX(INDEX((入力シート!$B44:$C51&lt;BX2)*入力シート!$B44:$C51,0)),入力シート!$B44:$M51,11,0)),FV(VLOOKUP(BX2,入力シート!$B44:$M51,11,0),BX2-$D2,,(VLOOKUP(BX2,入力シート!$B44:$M51,5,0)*-1)))),"",IF(ISERROR(VLOOKUP(BX2,入力シート!$B44:$M51,5,0)),BW12+(BW12*VLOOKUP(MAX(INDEX((入力シート!$B44:$C51&lt;BX2)*入力シート!$B44:$C51,0)),入力シート!$B44:$M51,11,0)),FV(VLOOKUP(BX2,入力シート!$B44:$M51,11,0),BX2-$D2,,(VLOOKUP(BX2,入力シート!$B44:$M51,5,0)*-1)))))</f>
        <v/>
      </c>
    </row>
    <row r="13" spans="1:76">
      <c r="A13" s="56"/>
      <c r="B13" s="59" t="str">
        <f>IF(入力シート!D53="","",入力シート!D53)</f>
        <v>その他</v>
      </c>
      <c r="C13" s="57"/>
      <c r="D13" s="58">
        <f>IF(入力シート!F55="",0,入力シート!F55)</f>
        <v>0</v>
      </c>
      <c r="E13" s="55" t="str">
        <f>IF(E3="","",IF(ISERROR(IF(ISERROR(VLOOKUP(E2,入力シート!$B55:$M59,5,0)),D13+(D13*VLOOKUP(MAX(INDEX((入力シート!$B55:$C59&lt;E2)*入力シート!$B55:$C59,0)),入力シート!$B55:$M59,11,0)),FV(VLOOKUP(E2,入力シート!$B55:$M59,11,0),E2-$D2,,(VLOOKUP(E2,入力シート!$B55:$M59,5,0)*-1)))),"",IF(ISERROR(VLOOKUP(E2,入力シート!$B55:$M59,5,0)),D13+(D13*VLOOKUP(MAX(INDEX((入力シート!$B55:$C59&lt;E2)*入力シート!$B55:$C59,0)),入力シート!$B55:$M59,11,0)),FV(VLOOKUP(E2,入力シート!$B55:$M59,11,0),E2-$D2,,(VLOOKUP(E2,入力シート!$B55:$M59,5,0)*-1)))))</f>
        <v/>
      </c>
      <c r="F13" s="55" t="str">
        <f>IF(F3="","",IF(ISERROR(IF(ISERROR(VLOOKUP(F2,入力シート!$B55:$M59,5,0)),E13+(E13*VLOOKUP(MAX(INDEX((入力シート!$B55:$C59&lt;F2)*入力シート!$B55:$C59,0)),入力シート!$B55:$M59,11,0)),FV(VLOOKUP(F2,入力シート!$B55:$M59,11,0),F2-$D2,,(VLOOKUP(F2,入力シート!$B55:$M59,5,0)*-1)))),"",IF(ISERROR(VLOOKUP(F2,入力シート!$B55:$M59,5,0)),E13+(E13*VLOOKUP(MAX(INDEX((入力シート!$B55:$C59&lt;F2)*入力シート!$B55:$C59,0)),入力シート!$B55:$M59,11,0)),FV(VLOOKUP(F2,入力シート!$B55:$M59,11,0),F2-$D2,,(VLOOKUP(F2,入力シート!$B55:$M59,5,0)*-1)))))</f>
        <v/>
      </c>
      <c r="G13" s="55" t="str">
        <f>IF(G3="","",IF(ISERROR(IF(ISERROR(VLOOKUP(G2,入力シート!$B55:$M59,5,0)),F13+(F13*VLOOKUP(MAX(INDEX((入力シート!$B55:$C59&lt;G2)*入力シート!$B55:$C59,0)),入力シート!$B55:$M59,11,0)),FV(VLOOKUP(G2,入力シート!$B55:$M59,11,0),G2-$D2,,(VLOOKUP(G2,入力シート!$B55:$M59,5,0)*-1)))),"",IF(ISERROR(VLOOKUP(G2,入力シート!$B55:$M59,5,0)),F13+(F13*VLOOKUP(MAX(INDEX((入力シート!$B55:$C59&lt;G2)*入力シート!$B55:$C59,0)),入力シート!$B55:$M59,11,0)),FV(VLOOKUP(G2,入力シート!$B55:$M59,11,0),G2-$D2,,(VLOOKUP(G2,入力シート!$B55:$M59,5,0)*-1)))))</f>
        <v/>
      </c>
      <c r="H13" s="55" t="str">
        <f>IF(H3="","",IF(ISERROR(IF(ISERROR(VLOOKUP(H2,入力シート!$B55:$M59,5,0)),G13+(G13*VLOOKUP(MAX(INDEX((入力シート!$B55:$C59&lt;H2)*入力シート!$B55:$C59,0)),入力シート!$B55:$M59,11,0)),FV(VLOOKUP(H2,入力シート!$B55:$M59,11,0),H2-$D2,,(VLOOKUP(H2,入力シート!$B55:$M59,5,0)*-1)))),"",IF(ISERROR(VLOOKUP(H2,入力シート!$B55:$M59,5,0)),G13+(G13*VLOOKUP(MAX(INDEX((入力シート!$B55:$C59&lt;H2)*入力シート!$B55:$C59,0)),入力シート!$B55:$M59,11,0)),FV(VLOOKUP(H2,入力シート!$B55:$M59,11,0),H2-$D2,,(VLOOKUP(H2,入力シート!$B55:$M59,5,0)*-1)))))</f>
        <v/>
      </c>
      <c r="I13" s="55" t="str">
        <f>IF(I3="","",IF(ISERROR(IF(ISERROR(VLOOKUP(I2,入力シート!$B55:$M59,5,0)),H13+(H13*VLOOKUP(MAX(INDEX((入力シート!$B55:$C59&lt;I2)*入力シート!$B55:$C59,0)),入力シート!$B55:$M59,11,0)),FV(VLOOKUP(I2,入力シート!$B55:$M59,11,0),I2-$D2,,(VLOOKUP(I2,入力シート!$B55:$M59,5,0)*-1)))),"",IF(ISERROR(VLOOKUP(I2,入力シート!$B55:$M59,5,0)),H13+(H13*VLOOKUP(MAX(INDEX((入力シート!$B55:$C59&lt;I2)*入力シート!$B55:$C59,0)),入力シート!$B55:$M59,11,0)),FV(VLOOKUP(I2,入力シート!$B55:$M59,11,0),I2-$D2,,(VLOOKUP(I2,入力シート!$B55:$M59,5,0)*-1)))))</f>
        <v/>
      </c>
      <c r="J13" s="55" t="str">
        <f>IF(J3="","",IF(ISERROR(IF(ISERROR(VLOOKUP(J2,入力シート!$B55:$M59,5,0)),I13+(I13*VLOOKUP(MAX(INDEX((入力シート!$B55:$C59&lt;J2)*入力シート!$B55:$C59,0)),入力シート!$B55:$M59,11,0)),FV(VLOOKUP(J2,入力シート!$B55:$M59,11,0),J2-$D2,,(VLOOKUP(J2,入力シート!$B55:$M59,5,0)*-1)))),"",IF(ISERROR(VLOOKUP(J2,入力シート!$B55:$M59,5,0)),I13+(I13*VLOOKUP(MAX(INDEX((入力シート!$B55:$C59&lt;J2)*入力シート!$B55:$C59,0)),入力シート!$B55:$M59,11,0)),FV(VLOOKUP(J2,入力シート!$B55:$M59,11,0),J2-$D2,,(VLOOKUP(J2,入力シート!$B55:$M59,5,0)*-1)))))</f>
        <v/>
      </c>
      <c r="K13" s="55" t="str">
        <f>IF(K3="","",IF(ISERROR(IF(ISERROR(VLOOKUP(K2,入力シート!$B55:$M59,5,0)),J13+(J13*VLOOKUP(MAX(INDEX((入力シート!$B55:$C59&lt;K2)*入力シート!$B55:$C59,0)),入力シート!$B55:$M59,11,0)),FV(VLOOKUP(K2,入力シート!$B55:$M59,11,0),K2-$D2,,(VLOOKUP(K2,入力シート!$B55:$M59,5,0)*-1)))),"",IF(ISERROR(VLOOKUP(K2,入力シート!$B55:$M59,5,0)),J13+(J13*VLOOKUP(MAX(INDEX((入力シート!$B55:$C59&lt;K2)*入力シート!$B55:$C59,0)),入力シート!$B55:$M59,11,0)),FV(VLOOKUP(K2,入力シート!$B55:$M59,11,0),K2-$D2,,(VLOOKUP(K2,入力シート!$B55:$M59,5,0)*-1)))))</f>
        <v/>
      </c>
      <c r="L13" s="55" t="str">
        <f>IF(L3="","",IF(ISERROR(IF(ISERROR(VLOOKUP(L2,入力シート!$B55:$M59,5,0)),K13+(K13*VLOOKUP(MAX(INDEX((入力シート!$B55:$C59&lt;L2)*入力シート!$B55:$C59,0)),入力シート!$B55:$M59,11,0)),FV(VLOOKUP(L2,入力シート!$B55:$M59,11,0),L2-$D2,,(VLOOKUP(L2,入力シート!$B55:$M59,5,0)*-1)))),"",IF(ISERROR(VLOOKUP(L2,入力シート!$B55:$M59,5,0)),K13+(K13*VLOOKUP(MAX(INDEX((入力シート!$B55:$C59&lt;L2)*入力シート!$B55:$C59,0)),入力シート!$B55:$M59,11,0)),FV(VLOOKUP(L2,入力シート!$B55:$M59,11,0),L2-$D2,,(VLOOKUP(L2,入力シート!$B55:$M59,5,0)*-1)))))</f>
        <v/>
      </c>
      <c r="M13" s="55" t="str">
        <f>IF(M3="","",IF(ISERROR(IF(ISERROR(VLOOKUP(M2,入力シート!$B55:$M59,5,0)),L13+(L13*VLOOKUP(MAX(INDEX((入力シート!$B55:$C59&lt;M2)*入力シート!$B55:$C59,0)),入力シート!$B55:$M59,11,0)),FV(VLOOKUP(M2,入力シート!$B55:$M59,11,0),M2-$D2,,(VLOOKUP(M2,入力シート!$B55:$M59,5,0)*-1)))),"",IF(ISERROR(VLOOKUP(M2,入力シート!$B55:$M59,5,0)),L13+(L13*VLOOKUP(MAX(INDEX((入力シート!$B55:$C59&lt;M2)*入力シート!$B55:$C59,0)),入力シート!$B55:$M59,11,0)),FV(VLOOKUP(M2,入力シート!$B55:$M59,11,0),M2-$D2,,(VLOOKUP(M2,入力シート!$B55:$M59,5,0)*-1)))))</f>
        <v/>
      </c>
      <c r="N13" s="55" t="str">
        <f>IF(N3="","",IF(ISERROR(IF(ISERROR(VLOOKUP(N2,入力シート!$B55:$M59,5,0)),M13+(M13*VLOOKUP(MAX(INDEX((入力シート!$B55:$C59&lt;N2)*入力シート!$B55:$C59,0)),入力シート!$B55:$M59,11,0)),FV(VLOOKUP(N2,入力シート!$B55:$M59,11,0),N2-$D2,,(VLOOKUP(N2,入力シート!$B55:$M59,5,0)*-1)))),"",IF(ISERROR(VLOOKUP(N2,入力シート!$B55:$M59,5,0)),M13+(M13*VLOOKUP(MAX(INDEX((入力シート!$B55:$C59&lt;N2)*入力シート!$B55:$C59,0)),入力シート!$B55:$M59,11,0)),FV(VLOOKUP(N2,入力シート!$B55:$M59,11,0),N2-$D2,,(VLOOKUP(N2,入力シート!$B55:$M59,5,0)*-1)))))</f>
        <v/>
      </c>
      <c r="O13" s="55" t="str">
        <f>IF(O3="","",IF(ISERROR(IF(ISERROR(VLOOKUP(O2,入力シート!$B55:$M59,5,0)),N13+(N13*VLOOKUP(MAX(INDEX((入力シート!$B55:$C59&lt;O2)*入力シート!$B55:$C59,0)),入力シート!$B55:$M59,11,0)),FV(VLOOKUP(O2,入力シート!$B55:$M59,11,0),O2-$D2,,(VLOOKUP(O2,入力シート!$B55:$M59,5,0)*-1)))),"",IF(ISERROR(VLOOKUP(O2,入力シート!$B55:$M59,5,0)),N13+(N13*VLOOKUP(MAX(INDEX((入力シート!$B55:$C59&lt;O2)*入力シート!$B55:$C59,0)),入力シート!$B55:$M59,11,0)),FV(VLOOKUP(O2,入力シート!$B55:$M59,11,0),O2-$D2,,(VLOOKUP(O2,入力シート!$B55:$M59,5,0)*-1)))))</f>
        <v/>
      </c>
      <c r="P13" s="55" t="str">
        <f>IF(P3="","",IF(ISERROR(IF(ISERROR(VLOOKUP(P2,入力シート!$B55:$M59,5,0)),O13+(O13*VLOOKUP(MAX(INDEX((入力シート!$B55:$C59&lt;P2)*入力シート!$B55:$C59,0)),入力シート!$B55:$M59,11,0)),FV(VLOOKUP(P2,入力シート!$B55:$M59,11,0),P2-$D2,,(VLOOKUP(P2,入力シート!$B55:$M59,5,0)*-1)))),"",IF(ISERROR(VLOOKUP(P2,入力シート!$B55:$M59,5,0)),O13+(O13*VLOOKUP(MAX(INDEX((入力シート!$B55:$C59&lt;P2)*入力シート!$B55:$C59,0)),入力シート!$B55:$M59,11,0)),FV(VLOOKUP(P2,入力シート!$B55:$M59,11,0),P2-$D2,,(VLOOKUP(P2,入力シート!$B55:$M59,5,0)*-1)))))</f>
        <v/>
      </c>
      <c r="Q13" s="55" t="str">
        <f>IF(Q3="","",IF(ISERROR(IF(ISERROR(VLOOKUP(Q2,入力シート!$B55:$M59,5,0)),P13+(P13*VLOOKUP(MAX(INDEX((入力シート!$B55:$C59&lt;Q2)*入力シート!$B55:$C59,0)),入力シート!$B55:$M59,11,0)),FV(VLOOKUP(Q2,入力シート!$B55:$M59,11,0),Q2-$D2,,(VLOOKUP(Q2,入力シート!$B55:$M59,5,0)*-1)))),"",IF(ISERROR(VLOOKUP(Q2,入力シート!$B55:$M59,5,0)),P13+(P13*VLOOKUP(MAX(INDEX((入力シート!$B55:$C59&lt;Q2)*入力シート!$B55:$C59,0)),入力シート!$B55:$M59,11,0)),FV(VLOOKUP(Q2,入力シート!$B55:$M59,11,0),Q2-$D2,,(VLOOKUP(Q2,入力シート!$B55:$M59,5,0)*-1)))))</f>
        <v/>
      </c>
      <c r="R13" s="55" t="str">
        <f>IF(R3="","",IF(ISERROR(IF(ISERROR(VLOOKUP(R2,入力シート!$B55:$M59,5,0)),Q13+(Q13*VLOOKUP(MAX(INDEX((入力シート!$B55:$C59&lt;R2)*入力シート!$B55:$C59,0)),入力シート!$B55:$M59,11,0)),FV(VLOOKUP(R2,入力シート!$B55:$M59,11,0),R2-$D2,,(VLOOKUP(R2,入力シート!$B55:$M59,5,0)*-1)))),"",IF(ISERROR(VLOOKUP(R2,入力シート!$B55:$M59,5,0)),Q13+(Q13*VLOOKUP(MAX(INDEX((入力シート!$B55:$C59&lt;R2)*入力シート!$B55:$C59,0)),入力シート!$B55:$M59,11,0)),FV(VLOOKUP(R2,入力シート!$B55:$M59,11,0),R2-$D2,,(VLOOKUP(R2,入力シート!$B55:$M59,5,0)*-1)))))</f>
        <v/>
      </c>
      <c r="S13" s="55" t="str">
        <f>IF(S3="","",IF(ISERROR(IF(ISERROR(VLOOKUP(S2,入力シート!$B55:$M59,5,0)),R13+(R13*VLOOKUP(MAX(INDEX((入力シート!$B55:$C59&lt;S2)*入力シート!$B55:$C59,0)),入力シート!$B55:$M59,11,0)),FV(VLOOKUP(S2,入力シート!$B55:$M59,11,0),S2-$D2,,(VLOOKUP(S2,入力シート!$B55:$M59,5,0)*-1)))),"",IF(ISERROR(VLOOKUP(S2,入力シート!$B55:$M59,5,0)),R13+(R13*VLOOKUP(MAX(INDEX((入力シート!$B55:$C59&lt;S2)*入力シート!$B55:$C59,0)),入力シート!$B55:$M59,11,0)),FV(VLOOKUP(S2,入力シート!$B55:$M59,11,0),S2-$D2,,(VLOOKUP(S2,入力シート!$B55:$M59,5,0)*-1)))))</f>
        <v/>
      </c>
      <c r="T13" s="55" t="str">
        <f>IF(T3="","",IF(ISERROR(IF(ISERROR(VLOOKUP(T2,入力シート!$B55:$M59,5,0)),S13+(S13*VLOOKUP(MAX(INDEX((入力シート!$B55:$C59&lt;T2)*入力シート!$B55:$C59,0)),入力シート!$B55:$M59,11,0)),FV(VLOOKUP(T2,入力シート!$B55:$M59,11,0),T2-$D2,,(VLOOKUP(T2,入力シート!$B55:$M59,5,0)*-1)))),"",IF(ISERROR(VLOOKUP(T2,入力シート!$B55:$M59,5,0)),S13+(S13*VLOOKUP(MAX(INDEX((入力シート!$B55:$C59&lt;T2)*入力シート!$B55:$C59,0)),入力シート!$B55:$M59,11,0)),FV(VLOOKUP(T2,入力シート!$B55:$M59,11,0),T2-$D2,,(VLOOKUP(T2,入力シート!$B55:$M59,5,0)*-1)))))</f>
        <v/>
      </c>
      <c r="U13" s="55" t="str">
        <f>IF(U3="","",IF(ISERROR(IF(ISERROR(VLOOKUP(U2,入力シート!$B55:$M59,5,0)),T13+(T13*VLOOKUP(MAX(INDEX((入力シート!$B55:$C59&lt;U2)*入力シート!$B55:$C59,0)),入力シート!$B55:$M59,11,0)),FV(VLOOKUP(U2,入力シート!$B55:$M59,11,0),U2-$D2,,(VLOOKUP(U2,入力シート!$B55:$M59,5,0)*-1)))),"",IF(ISERROR(VLOOKUP(U2,入力シート!$B55:$M59,5,0)),T13+(T13*VLOOKUP(MAX(INDEX((入力シート!$B55:$C59&lt;U2)*入力シート!$B55:$C59,0)),入力シート!$B55:$M59,11,0)),FV(VLOOKUP(U2,入力シート!$B55:$M59,11,0),U2-$D2,,(VLOOKUP(U2,入力シート!$B55:$M59,5,0)*-1)))))</f>
        <v/>
      </c>
      <c r="V13" s="55" t="str">
        <f>IF(V3="","",IF(ISERROR(IF(ISERROR(VLOOKUP(V2,入力シート!$B55:$M59,5,0)),U13+(U13*VLOOKUP(MAX(INDEX((入力シート!$B55:$C59&lt;V2)*入力シート!$B55:$C59,0)),入力シート!$B55:$M59,11,0)),FV(VLOOKUP(V2,入力シート!$B55:$M59,11,0),V2-$D2,,(VLOOKUP(V2,入力シート!$B55:$M59,5,0)*-1)))),"",IF(ISERROR(VLOOKUP(V2,入力シート!$B55:$M59,5,0)),U13+(U13*VLOOKUP(MAX(INDEX((入力シート!$B55:$C59&lt;V2)*入力シート!$B55:$C59,0)),入力シート!$B55:$M59,11,0)),FV(VLOOKUP(V2,入力シート!$B55:$M59,11,0),V2-$D2,,(VLOOKUP(V2,入力シート!$B55:$M59,5,0)*-1)))))</f>
        <v/>
      </c>
      <c r="W13" s="55" t="str">
        <f>IF(W3="","",IF(ISERROR(IF(ISERROR(VLOOKUP(W2,入力シート!$B55:$M59,5,0)),V13+(V13*VLOOKUP(MAX(INDEX((入力シート!$B55:$C59&lt;W2)*入力シート!$B55:$C59,0)),入力シート!$B55:$M59,11,0)),FV(VLOOKUP(W2,入力シート!$B55:$M59,11,0),W2-$D2,,(VLOOKUP(W2,入力シート!$B55:$M59,5,0)*-1)))),"",IF(ISERROR(VLOOKUP(W2,入力シート!$B55:$M59,5,0)),V13+(V13*VLOOKUP(MAX(INDEX((入力シート!$B55:$C59&lt;W2)*入力シート!$B55:$C59,0)),入力シート!$B55:$M59,11,0)),FV(VLOOKUP(W2,入力シート!$B55:$M59,11,0),W2-$D2,,(VLOOKUP(W2,入力シート!$B55:$M59,5,0)*-1)))))</f>
        <v/>
      </c>
      <c r="X13" s="55" t="str">
        <f>IF(X3="","",IF(ISERROR(IF(ISERROR(VLOOKUP(X2,入力シート!$B55:$M59,5,0)),W13+(W13*VLOOKUP(MAX(INDEX((入力シート!$B55:$C59&lt;X2)*入力シート!$B55:$C59,0)),入力シート!$B55:$M59,11,0)),FV(VLOOKUP(X2,入力シート!$B55:$M59,11,0),X2-$D2,,(VLOOKUP(X2,入力シート!$B55:$M59,5,0)*-1)))),"",IF(ISERROR(VLOOKUP(X2,入力シート!$B55:$M59,5,0)),W13+(W13*VLOOKUP(MAX(INDEX((入力シート!$B55:$C59&lt;X2)*入力シート!$B55:$C59,0)),入力シート!$B55:$M59,11,0)),FV(VLOOKUP(X2,入力シート!$B55:$M59,11,0),X2-$D2,,(VLOOKUP(X2,入力シート!$B55:$M59,5,0)*-1)))))</f>
        <v/>
      </c>
      <c r="Y13" s="55" t="str">
        <f>IF(Y3="","",IF(ISERROR(IF(ISERROR(VLOOKUP(Y2,入力シート!$B55:$M59,5,0)),X13+(X13*VLOOKUP(MAX(INDEX((入力シート!$B55:$C59&lt;Y2)*入力シート!$B55:$C59,0)),入力シート!$B55:$M59,11,0)),FV(VLOOKUP(Y2,入力シート!$B55:$M59,11,0),Y2-$D2,,(VLOOKUP(Y2,入力シート!$B55:$M59,5,0)*-1)))),"",IF(ISERROR(VLOOKUP(Y2,入力シート!$B55:$M59,5,0)),X13+(X13*VLOOKUP(MAX(INDEX((入力シート!$B55:$C59&lt;Y2)*入力シート!$B55:$C59,0)),入力シート!$B55:$M59,11,0)),FV(VLOOKUP(Y2,入力シート!$B55:$M59,11,0),Y2-$D2,,(VLOOKUP(Y2,入力シート!$B55:$M59,5,0)*-1)))))</f>
        <v/>
      </c>
      <c r="Z13" s="55" t="str">
        <f>IF(Z3="","",IF(ISERROR(IF(ISERROR(VLOOKUP(Z2,入力シート!$B55:$M59,5,0)),Y13+(Y13*VLOOKUP(MAX(INDEX((入力シート!$B55:$C59&lt;Z2)*入力シート!$B55:$C59,0)),入力シート!$B55:$M59,11,0)),FV(VLOOKUP(Z2,入力シート!$B55:$M59,11,0),Z2-$D2,,(VLOOKUP(Z2,入力シート!$B55:$M59,5,0)*-1)))),"",IF(ISERROR(VLOOKUP(Z2,入力シート!$B55:$M59,5,0)),Y13+(Y13*VLOOKUP(MAX(INDEX((入力シート!$B55:$C59&lt;Z2)*入力シート!$B55:$C59,0)),入力シート!$B55:$M59,11,0)),FV(VLOOKUP(Z2,入力シート!$B55:$M59,11,0),Z2-$D2,,(VLOOKUP(Z2,入力シート!$B55:$M59,5,0)*-1)))))</f>
        <v/>
      </c>
      <c r="AA13" s="55" t="str">
        <f>IF(AA3="","",IF(ISERROR(IF(ISERROR(VLOOKUP(AA2,入力シート!$B55:$M59,5,0)),Z13+(Z13*VLOOKUP(MAX(INDEX((入力シート!$B55:$C59&lt;AA2)*入力シート!$B55:$C59,0)),入力シート!$B55:$M59,11,0)),FV(VLOOKUP(AA2,入力シート!$B55:$M59,11,0),AA2-$D2,,(VLOOKUP(AA2,入力シート!$B55:$M59,5,0)*-1)))),"",IF(ISERROR(VLOOKUP(AA2,入力シート!$B55:$M59,5,0)),Z13+(Z13*VLOOKUP(MAX(INDEX((入力シート!$B55:$C59&lt;AA2)*入力シート!$B55:$C59,0)),入力シート!$B55:$M59,11,0)),FV(VLOOKUP(AA2,入力シート!$B55:$M59,11,0),AA2-$D2,,(VLOOKUP(AA2,入力シート!$B55:$M59,5,0)*-1)))))</f>
        <v/>
      </c>
      <c r="AB13" s="55" t="str">
        <f>IF(AB3="","",IF(ISERROR(IF(ISERROR(VLOOKUP(AB2,入力シート!$B55:$M59,5,0)),AA13+(AA13*VLOOKUP(MAX(INDEX((入力シート!$B55:$C59&lt;AB2)*入力シート!$B55:$C59,0)),入力シート!$B55:$M59,11,0)),FV(VLOOKUP(AB2,入力シート!$B55:$M59,11,0),AB2-$D2,,(VLOOKUP(AB2,入力シート!$B55:$M59,5,0)*-1)))),"",IF(ISERROR(VLOOKUP(AB2,入力シート!$B55:$M59,5,0)),AA13+(AA13*VLOOKUP(MAX(INDEX((入力シート!$B55:$C59&lt;AB2)*入力シート!$B55:$C59,0)),入力シート!$B55:$M59,11,0)),FV(VLOOKUP(AB2,入力シート!$B55:$M59,11,0),AB2-$D2,,(VLOOKUP(AB2,入力シート!$B55:$M59,5,0)*-1)))))</f>
        <v/>
      </c>
      <c r="AC13" s="55" t="str">
        <f>IF(AC3="","",IF(ISERROR(IF(ISERROR(VLOOKUP(AC2,入力シート!$B55:$M59,5,0)),AB13+(AB13*VLOOKUP(MAX(INDEX((入力シート!$B55:$C59&lt;AC2)*入力シート!$B55:$C59,0)),入力シート!$B55:$M59,11,0)),FV(VLOOKUP(AC2,入力シート!$B55:$M59,11,0),AC2-$D2,,(VLOOKUP(AC2,入力シート!$B55:$M59,5,0)*-1)))),"",IF(ISERROR(VLOOKUP(AC2,入力シート!$B55:$M59,5,0)),AB13+(AB13*VLOOKUP(MAX(INDEX((入力シート!$B55:$C59&lt;AC2)*入力シート!$B55:$C59,0)),入力シート!$B55:$M59,11,0)),FV(VLOOKUP(AC2,入力シート!$B55:$M59,11,0),AC2-$D2,,(VLOOKUP(AC2,入力シート!$B55:$M59,5,0)*-1)))))</f>
        <v/>
      </c>
      <c r="AD13" s="55" t="str">
        <f>IF(AD3="","",IF(ISERROR(IF(ISERROR(VLOOKUP(AD2,入力シート!$B55:$M59,5,0)),AC13+(AC13*VLOOKUP(MAX(INDEX((入力シート!$B55:$C59&lt;AD2)*入力シート!$B55:$C59,0)),入力シート!$B55:$M59,11,0)),FV(VLOOKUP(AD2,入力シート!$B55:$M59,11,0),AD2-$D2,,(VLOOKUP(AD2,入力シート!$B55:$M59,5,0)*-1)))),"",IF(ISERROR(VLOOKUP(AD2,入力シート!$B55:$M59,5,0)),AC13+(AC13*VLOOKUP(MAX(INDEX((入力シート!$B55:$C59&lt;AD2)*入力シート!$B55:$C59,0)),入力シート!$B55:$M59,11,0)),FV(VLOOKUP(AD2,入力シート!$B55:$M59,11,0),AD2-$D2,,(VLOOKUP(AD2,入力シート!$B55:$M59,5,0)*-1)))))</f>
        <v/>
      </c>
      <c r="AE13" s="55" t="str">
        <f>IF(AE3="","",IF(ISERROR(IF(ISERROR(VLOOKUP(AE2,入力シート!$B55:$M59,5,0)),AD13+(AD13*VLOOKUP(MAX(INDEX((入力シート!$B55:$C59&lt;AE2)*入力シート!$B55:$C59,0)),入力シート!$B55:$M59,11,0)),FV(VLOOKUP(AE2,入力シート!$B55:$M59,11,0),AE2-$D2,,(VLOOKUP(AE2,入力シート!$B55:$M59,5,0)*-1)))),"",IF(ISERROR(VLOOKUP(AE2,入力シート!$B55:$M59,5,0)),AD13+(AD13*VLOOKUP(MAX(INDEX((入力シート!$B55:$C59&lt;AE2)*入力シート!$B55:$C59,0)),入力シート!$B55:$M59,11,0)),FV(VLOOKUP(AE2,入力シート!$B55:$M59,11,0),AE2-$D2,,(VLOOKUP(AE2,入力シート!$B55:$M59,5,0)*-1)))))</f>
        <v/>
      </c>
      <c r="AF13" s="55" t="str">
        <f>IF(AF3="","",IF(ISERROR(IF(ISERROR(VLOOKUP(AF2,入力シート!$B55:$M59,5,0)),AE13+(AE13*VLOOKUP(MAX(INDEX((入力シート!$B55:$C59&lt;AF2)*入力シート!$B55:$C59,0)),入力シート!$B55:$M59,11,0)),FV(VLOOKUP(AF2,入力シート!$B55:$M59,11,0),AF2-$D2,,(VLOOKUP(AF2,入力シート!$B55:$M59,5,0)*-1)))),"",IF(ISERROR(VLOOKUP(AF2,入力シート!$B55:$M59,5,0)),AE13+(AE13*VLOOKUP(MAX(INDEX((入力シート!$B55:$C59&lt;AF2)*入力シート!$B55:$C59,0)),入力シート!$B55:$M59,11,0)),FV(VLOOKUP(AF2,入力シート!$B55:$M59,11,0),AF2-$D2,,(VLOOKUP(AF2,入力シート!$B55:$M59,5,0)*-1)))))</f>
        <v/>
      </c>
      <c r="AG13" s="55" t="str">
        <f>IF(AG3="","",IF(ISERROR(IF(ISERROR(VLOOKUP(AG2,入力シート!$B55:$M59,5,0)),AF13+(AF13*VLOOKUP(MAX(INDEX((入力シート!$B55:$C59&lt;AG2)*入力シート!$B55:$C59,0)),入力シート!$B55:$M59,11,0)),FV(VLOOKUP(AG2,入力シート!$B55:$M59,11,0),AG2-$D2,,(VLOOKUP(AG2,入力シート!$B55:$M59,5,0)*-1)))),"",IF(ISERROR(VLOOKUP(AG2,入力シート!$B55:$M59,5,0)),AF13+(AF13*VLOOKUP(MAX(INDEX((入力シート!$B55:$C59&lt;AG2)*入力シート!$B55:$C59,0)),入力シート!$B55:$M59,11,0)),FV(VLOOKUP(AG2,入力シート!$B55:$M59,11,0),AG2-$D2,,(VLOOKUP(AG2,入力シート!$B55:$M59,5,0)*-1)))))</f>
        <v/>
      </c>
      <c r="AH13" s="55" t="str">
        <f>IF(AH3="","",IF(ISERROR(IF(ISERROR(VLOOKUP(AH2,入力シート!$B55:$M59,5,0)),AG13+(AG13*VLOOKUP(MAX(INDEX((入力シート!$B55:$C59&lt;AH2)*入力シート!$B55:$C59,0)),入力シート!$B55:$M59,11,0)),FV(VLOOKUP(AH2,入力シート!$B55:$M59,11,0),AH2-$D2,,(VLOOKUP(AH2,入力シート!$B55:$M59,5,0)*-1)))),"",IF(ISERROR(VLOOKUP(AH2,入力シート!$B55:$M59,5,0)),AG13+(AG13*VLOOKUP(MAX(INDEX((入力シート!$B55:$C59&lt;AH2)*入力シート!$B55:$C59,0)),入力シート!$B55:$M59,11,0)),FV(VLOOKUP(AH2,入力シート!$B55:$M59,11,0),AH2-$D2,,(VLOOKUP(AH2,入力シート!$B55:$M59,5,0)*-1)))))</f>
        <v/>
      </c>
      <c r="AI13" s="55" t="str">
        <f>IF(AI3="","",IF(ISERROR(IF(ISERROR(VLOOKUP(AI2,入力シート!$B55:$M59,5,0)),AH13+(AH13*VLOOKUP(MAX(INDEX((入力シート!$B55:$C59&lt;AI2)*入力シート!$B55:$C59,0)),入力シート!$B55:$M59,11,0)),FV(VLOOKUP(AI2,入力シート!$B55:$M59,11,0),AI2-$D2,,(VLOOKUP(AI2,入力シート!$B55:$M59,5,0)*-1)))),"",IF(ISERROR(VLOOKUP(AI2,入力シート!$B55:$M59,5,0)),AH13+(AH13*VLOOKUP(MAX(INDEX((入力シート!$B55:$C59&lt;AI2)*入力シート!$B55:$C59,0)),入力シート!$B55:$M59,11,0)),FV(VLOOKUP(AI2,入力シート!$B55:$M59,11,0),AI2-$D2,,(VLOOKUP(AI2,入力シート!$B55:$M59,5,0)*-1)))))</f>
        <v/>
      </c>
      <c r="AJ13" s="55" t="str">
        <f>IF(AJ3="","",IF(ISERROR(IF(ISERROR(VLOOKUP(AJ2,入力シート!$B55:$M59,5,0)),AI13+(AI13*VLOOKUP(MAX(INDEX((入力シート!$B55:$C59&lt;AJ2)*入力シート!$B55:$C59,0)),入力シート!$B55:$M59,11,0)),FV(VLOOKUP(AJ2,入力シート!$B55:$M59,11,0),AJ2-$D2,,(VLOOKUP(AJ2,入力シート!$B55:$M59,5,0)*-1)))),"",IF(ISERROR(VLOOKUP(AJ2,入力シート!$B55:$M59,5,0)),AI13+(AI13*VLOOKUP(MAX(INDEX((入力シート!$B55:$C59&lt;AJ2)*入力シート!$B55:$C59,0)),入力シート!$B55:$M59,11,0)),FV(VLOOKUP(AJ2,入力シート!$B55:$M59,11,0),AJ2-$D2,,(VLOOKUP(AJ2,入力シート!$B55:$M59,5,0)*-1)))))</f>
        <v/>
      </c>
      <c r="AK13" s="55" t="str">
        <f>IF(AK3="","",IF(ISERROR(IF(ISERROR(VLOOKUP(AK2,入力シート!$B55:$M59,5,0)),AJ13+(AJ13*VLOOKUP(MAX(INDEX((入力シート!$B55:$C59&lt;AK2)*入力シート!$B55:$C59,0)),入力シート!$B55:$M59,11,0)),FV(VLOOKUP(AK2,入力シート!$B55:$M59,11,0),AK2-$D2,,(VLOOKUP(AK2,入力シート!$B55:$M59,5,0)*-1)))),"",IF(ISERROR(VLOOKUP(AK2,入力シート!$B55:$M59,5,0)),AJ13+(AJ13*VLOOKUP(MAX(INDEX((入力シート!$B55:$C59&lt;AK2)*入力シート!$B55:$C59,0)),入力シート!$B55:$M59,11,0)),FV(VLOOKUP(AK2,入力シート!$B55:$M59,11,0),AK2-$D2,,(VLOOKUP(AK2,入力シート!$B55:$M59,5,0)*-1)))))</f>
        <v/>
      </c>
      <c r="AL13" s="55" t="str">
        <f>IF(AL3="","",IF(ISERROR(IF(ISERROR(VLOOKUP(AL2,入力シート!$B55:$M59,5,0)),AK13+(AK13*VLOOKUP(MAX(INDEX((入力シート!$B55:$C59&lt;AL2)*入力シート!$B55:$C59,0)),入力シート!$B55:$M59,11,0)),FV(VLOOKUP(AL2,入力シート!$B55:$M59,11,0),AL2-$D2,,(VLOOKUP(AL2,入力シート!$B55:$M59,5,0)*-1)))),"",IF(ISERROR(VLOOKUP(AL2,入力シート!$B55:$M59,5,0)),AK13+(AK13*VLOOKUP(MAX(INDEX((入力シート!$B55:$C59&lt;AL2)*入力シート!$B55:$C59,0)),入力シート!$B55:$M59,11,0)),FV(VLOOKUP(AL2,入力シート!$B55:$M59,11,0),AL2-$D2,,(VLOOKUP(AL2,入力シート!$B55:$M59,5,0)*-1)))))</f>
        <v/>
      </c>
      <c r="AM13" s="55" t="str">
        <f>IF(AM3="","",IF(ISERROR(IF(ISERROR(VLOOKUP(AM2,入力シート!$B55:$M59,5,0)),AL13+(AL13*VLOOKUP(MAX(INDEX((入力シート!$B55:$C59&lt;AM2)*入力シート!$B55:$C59,0)),入力シート!$B55:$M59,11,0)),FV(VLOOKUP(AM2,入力シート!$B55:$M59,11,0),AM2-$D2,,(VLOOKUP(AM2,入力シート!$B55:$M59,5,0)*-1)))),"",IF(ISERROR(VLOOKUP(AM2,入力シート!$B55:$M59,5,0)),AL13+(AL13*VLOOKUP(MAX(INDEX((入力シート!$B55:$C59&lt;AM2)*入力シート!$B55:$C59,0)),入力シート!$B55:$M59,11,0)),FV(VLOOKUP(AM2,入力シート!$B55:$M59,11,0),AM2-$D2,,(VLOOKUP(AM2,入力シート!$B55:$M59,5,0)*-1)))))</f>
        <v/>
      </c>
      <c r="AN13" s="55" t="str">
        <f>IF(AN3="","",IF(ISERROR(IF(ISERROR(VLOOKUP(AN2,入力シート!$B55:$M59,5,0)),AM13+(AM13*VLOOKUP(MAX(INDEX((入力シート!$B55:$C59&lt;AN2)*入力シート!$B55:$C59,0)),入力シート!$B55:$M59,11,0)),FV(VLOOKUP(AN2,入力シート!$B55:$M59,11,0),AN2-$D2,,(VLOOKUP(AN2,入力シート!$B55:$M59,5,0)*-1)))),"",IF(ISERROR(VLOOKUP(AN2,入力シート!$B55:$M59,5,0)),AM13+(AM13*VLOOKUP(MAX(INDEX((入力シート!$B55:$C59&lt;AN2)*入力シート!$B55:$C59,0)),入力シート!$B55:$M59,11,0)),FV(VLOOKUP(AN2,入力シート!$B55:$M59,11,0),AN2-$D2,,(VLOOKUP(AN2,入力シート!$B55:$M59,5,0)*-1)))))</f>
        <v/>
      </c>
      <c r="AO13" s="55" t="str">
        <f>IF(AO3="","",IF(ISERROR(IF(ISERROR(VLOOKUP(AO2,入力シート!$B55:$M59,5,0)),AN13+(AN13*VLOOKUP(MAX(INDEX((入力シート!$B55:$C59&lt;AO2)*入力シート!$B55:$C59,0)),入力シート!$B55:$M59,11,0)),FV(VLOOKUP(AO2,入力シート!$B55:$M59,11,0),AO2-$D2,,(VLOOKUP(AO2,入力シート!$B55:$M59,5,0)*-1)))),"",IF(ISERROR(VLOOKUP(AO2,入力シート!$B55:$M59,5,0)),AN13+(AN13*VLOOKUP(MAX(INDEX((入力シート!$B55:$C59&lt;AO2)*入力シート!$B55:$C59,0)),入力シート!$B55:$M59,11,0)),FV(VLOOKUP(AO2,入力シート!$B55:$M59,11,0),AO2-$D2,,(VLOOKUP(AO2,入力シート!$B55:$M59,5,0)*-1)))))</f>
        <v/>
      </c>
      <c r="AP13" s="55" t="str">
        <f>IF(AP3="","",IF(ISERROR(IF(ISERROR(VLOOKUP(AP2,入力シート!$B55:$M59,5,0)),AO13+(AO13*VLOOKUP(MAX(INDEX((入力シート!$B55:$C59&lt;AP2)*入力シート!$B55:$C59,0)),入力シート!$B55:$M59,11,0)),FV(VLOOKUP(AP2,入力シート!$B55:$M59,11,0),AP2-$D2,,(VLOOKUP(AP2,入力シート!$B55:$M59,5,0)*-1)))),"",IF(ISERROR(VLOOKUP(AP2,入力シート!$B55:$M59,5,0)),AO13+(AO13*VLOOKUP(MAX(INDEX((入力シート!$B55:$C59&lt;AP2)*入力シート!$B55:$C59,0)),入力シート!$B55:$M59,11,0)),FV(VLOOKUP(AP2,入力シート!$B55:$M59,11,0),AP2-$D2,,(VLOOKUP(AP2,入力シート!$B55:$M59,5,0)*-1)))))</f>
        <v/>
      </c>
      <c r="AQ13" s="55" t="str">
        <f>IF(AQ3="","",IF(ISERROR(IF(ISERROR(VLOOKUP(AQ2,入力シート!$B55:$M59,5,0)),AP13+(AP13*VLOOKUP(MAX(INDEX((入力シート!$B55:$C59&lt;AQ2)*入力シート!$B55:$C59,0)),入力シート!$B55:$M59,11,0)),FV(VLOOKUP(AQ2,入力シート!$B55:$M59,11,0),AQ2-$D2,,(VLOOKUP(AQ2,入力シート!$B55:$M59,5,0)*-1)))),"",IF(ISERROR(VLOOKUP(AQ2,入力シート!$B55:$M59,5,0)),AP13+(AP13*VLOOKUP(MAX(INDEX((入力シート!$B55:$C59&lt;AQ2)*入力シート!$B55:$C59,0)),入力シート!$B55:$M59,11,0)),FV(VLOOKUP(AQ2,入力シート!$B55:$M59,11,0),AQ2-$D2,,(VLOOKUP(AQ2,入力シート!$B55:$M59,5,0)*-1)))))</f>
        <v/>
      </c>
      <c r="AR13" s="55" t="str">
        <f>IF(AR3="","",IF(ISERROR(IF(ISERROR(VLOOKUP(AR2,入力シート!$B55:$M59,5,0)),AQ13+(AQ13*VLOOKUP(MAX(INDEX((入力シート!$B55:$C59&lt;AR2)*入力シート!$B55:$C59,0)),入力シート!$B55:$M59,11,0)),FV(VLOOKUP(AR2,入力シート!$B55:$M59,11,0),AR2-$D2,,(VLOOKUP(AR2,入力シート!$B55:$M59,5,0)*-1)))),"",IF(ISERROR(VLOOKUP(AR2,入力シート!$B55:$M59,5,0)),AQ13+(AQ13*VLOOKUP(MAX(INDEX((入力シート!$B55:$C59&lt;AR2)*入力シート!$B55:$C59,0)),入力シート!$B55:$M59,11,0)),FV(VLOOKUP(AR2,入力シート!$B55:$M59,11,0),AR2-$D2,,(VLOOKUP(AR2,入力シート!$B55:$M59,5,0)*-1)))))</f>
        <v/>
      </c>
      <c r="AS13" s="55" t="str">
        <f>IF(AS3="","",IF(ISERROR(IF(ISERROR(VLOOKUP(AS2,入力シート!$B55:$M59,5,0)),AR13+(AR13*VLOOKUP(MAX(INDEX((入力シート!$B55:$C59&lt;AS2)*入力シート!$B55:$C59,0)),入力シート!$B55:$M59,11,0)),FV(VLOOKUP(AS2,入力シート!$B55:$M59,11,0),AS2-$D2,,(VLOOKUP(AS2,入力シート!$B55:$M59,5,0)*-1)))),"",IF(ISERROR(VLOOKUP(AS2,入力シート!$B55:$M59,5,0)),AR13+(AR13*VLOOKUP(MAX(INDEX((入力シート!$B55:$C59&lt;AS2)*入力シート!$B55:$C59,0)),入力シート!$B55:$M59,11,0)),FV(VLOOKUP(AS2,入力シート!$B55:$M59,11,0),AS2-$D2,,(VLOOKUP(AS2,入力シート!$B55:$M59,5,0)*-1)))))</f>
        <v/>
      </c>
      <c r="AT13" s="55" t="str">
        <f>IF(AT3="","",IF(ISERROR(IF(ISERROR(VLOOKUP(AT2,入力シート!$B55:$M59,5,0)),AS13+(AS13*VLOOKUP(MAX(INDEX((入力シート!$B55:$C59&lt;AT2)*入力シート!$B55:$C59,0)),入力シート!$B55:$M59,11,0)),FV(VLOOKUP(AT2,入力シート!$B55:$M59,11,0),AT2-$D2,,(VLOOKUP(AT2,入力シート!$B55:$M59,5,0)*-1)))),"",IF(ISERROR(VLOOKUP(AT2,入力シート!$B55:$M59,5,0)),AS13+(AS13*VLOOKUP(MAX(INDEX((入力シート!$B55:$C59&lt;AT2)*入力シート!$B55:$C59,0)),入力シート!$B55:$M59,11,0)),FV(VLOOKUP(AT2,入力シート!$B55:$M59,11,0),AT2-$D2,,(VLOOKUP(AT2,入力シート!$B55:$M59,5,0)*-1)))))</f>
        <v/>
      </c>
      <c r="AU13" s="55" t="str">
        <f>IF(AU3="","",IF(ISERROR(IF(ISERROR(VLOOKUP(AU2,入力シート!$B55:$M59,5,0)),AT13+(AT13*VLOOKUP(MAX(INDEX((入力シート!$B55:$C59&lt;AU2)*入力シート!$B55:$C59,0)),入力シート!$B55:$M59,11,0)),FV(VLOOKUP(AU2,入力シート!$B55:$M59,11,0),AU2-$D2,,(VLOOKUP(AU2,入力シート!$B55:$M59,5,0)*-1)))),"",IF(ISERROR(VLOOKUP(AU2,入力シート!$B55:$M59,5,0)),AT13+(AT13*VLOOKUP(MAX(INDEX((入力シート!$B55:$C59&lt;AU2)*入力シート!$B55:$C59,0)),入力シート!$B55:$M59,11,0)),FV(VLOOKUP(AU2,入力シート!$B55:$M59,11,0),AU2-$D2,,(VLOOKUP(AU2,入力シート!$B55:$M59,5,0)*-1)))))</f>
        <v/>
      </c>
      <c r="AV13" s="55" t="str">
        <f>IF(AV3="","",IF(ISERROR(IF(ISERROR(VLOOKUP(AV2,入力シート!$B55:$M59,5,0)),AU13+(AU13*VLOOKUP(MAX(INDEX((入力シート!$B55:$C59&lt;AV2)*入力シート!$B55:$C59,0)),入力シート!$B55:$M59,11,0)),FV(VLOOKUP(AV2,入力シート!$B55:$M59,11,0),AV2-$D2,,(VLOOKUP(AV2,入力シート!$B55:$M59,5,0)*-1)))),"",IF(ISERROR(VLOOKUP(AV2,入力シート!$B55:$M59,5,0)),AU13+(AU13*VLOOKUP(MAX(INDEX((入力シート!$B55:$C59&lt;AV2)*入力シート!$B55:$C59,0)),入力シート!$B55:$M59,11,0)),FV(VLOOKUP(AV2,入力シート!$B55:$M59,11,0),AV2-$D2,,(VLOOKUP(AV2,入力シート!$B55:$M59,5,0)*-1)))))</f>
        <v/>
      </c>
      <c r="AW13" s="55" t="str">
        <f>IF(AW3="","",IF(ISERROR(IF(ISERROR(VLOOKUP(AW2,入力シート!$B55:$M59,5,0)),AV13+(AV13*VLOOKUP(MAX(INDEX((入力シート!$B55:$C59&lt;AW2)*入力シート!$B55:$C59,0)),入力シート!$B55:$M59,11,0)),FV(VLOOKUP(AW2,入力シート!$B55:$M59,11,0),AW2-$D2,,(VLOOKUP(AW2,入力シート!$B55:$M59,5,0)*-1)))),"",IF(ISERROR(VLOOKUP(AW2,入力シート!$B55:$M59,5,0)),AV13+(AV13*VLOOKUP(MAX(INDEX((入力シート!$B55:$C59&lt;AW2)*入力シート!$B55:$C59,0)),入力シート!$B55:$M59,11,0)),FV(VLOOKUP(AW2,入力シート!$B55:$M59,11,0),AW2-$D2,,(VLOOKUP(AW2,入力シート!$B55:$M59,5,0)*-1)))))</f>
        <v/>
      </c>
      <c r="AX13" s="55" t="str">
        <f>IF(AX3="","",IF(ISERROR(IF(ISERROR(VLOOKUP(AX2,入力シート!$B55:$M59,5,0)),AW13+(AW13*VLOOKUP(MAX(INDEX((入力シート!$B55:$C59&lt;AX2)*入力シート!$B55:$C59,0)),入力シート!$B55:$M59,11,0)),FV(VLOOKUP(AX2,入力シート!$B55:$M59,11,0),AX2-$D2,,(VLOOKUP(AX2,入力シート!$B55:$M59,5,0)*-1)))),"",IF(ISERROR(VLOOKUP(AX2,入力シート!$B55:$M59,5,0)),AW13+(AW13*VLOOKUP(MAX(INDEX((入力シート!$B55:$C59&lt;AX2)*入力シート!$B55:$C59,0)),入力シート!$B55:$M59,11,0)),FV(VLOOKUP(AX2,入力シート!$B55:$M59,11,0),AX2-$D2,,(VLOOKUP(AX2,入力シート!$B55:$M59,5,0)*-1)))))</f>
        <v/>
      </c>
      <c r="AY13" s="55" t="str">
        <f>IF(AY3="","",IF(ISERROR(IF(ISERROR(VLOOKUP(AY2,入力シート!$B55:$M59,5,0)),AX13+(AX13*VLOOKUP(MAX(INDEX((入力シート!$B55:$C59&lt;AY2)*入力シート!$B55:$C59,0)),入力シート!$B55:$M59,11,0)),FV(VLOOKUP(AY2,入力シート!$B55:$M59,11,0),AY2-$D2,,(VLOOKUP(AY2,入力シート!$B55:$M59,5,0)*-1)))),"",IF(ISERROR(VLOOKUP(AY2,入力シート!$B55:$M59,5,0)),AX13+(AX13*VLOOKUP(MAX(INDEX((入力シート!$B55:$C59&lt;AY2)*入力シート!$B55:$C59,0)),入力シート!$B55:$M59,11,0)),FV(VLOOKUP(AY2,入力シート!$B55:$M59,11,0),AY2-$D2,,(VLOOKUP(AY2,入力シート!$B55:$M59,5,0)*-1)))))</f>
        <v/>
      </c>
      <c r="AZ13" s="55" t="str">
        <f>IF(AZ3="","",IF(ISERROR(IF(ISERROR(VLOOKUP(AZ2,入力シート!$B55:$M59,5,0)),AY13+(AY13*VLOOKUP(MAX(INDEX((入力シート!$B55:$C59&lt;AZ2)*入力シート!$B55:$C59,0)),入力シート!$B55:$M59,11,0)),FV(VLOOKUP(AZ2,入力シート!$B55:$M59,11,0),AZ2-$D2,,(VLOOKUP(AZ2,入力シート!$B55:$M59,5,0)*-1)))),"",IF(ISERROR(VLOOKUP(AZ2,入力シート!$B55:$M59,5,0)),AY13+(AY13*VLOOKUP(MAX(INDEX((入力シート!$B55:$C59&lt;AZ2)*入力シート!$B55:$C59,0)),入力シート!$B55:$M59,11,0)),FV(VLOOKUP(AZ2,入力シート!$B55:$M59,11,0),AZ2-$D2,,(VLOOKUP(AZ2,入力シート!$B55:$M59,5,0)*-1)))))</f>
        <v/>
      </c>
      <c r="BA13" s="55" t="str">
        <f>IF(BA3="","",IF(ISERROR(IF(ISERROR(VLOOKUP(BA2,入力シート!$B55:$M59,5,0)),AZ13+(AZ13*VLOOKUP(MAX(INDEX((入力シート!$B55:$C59&lt;BA2)*入力シート!$B55:$C59,0)),入力シート!$B55:$M59,11,0)),FV(VLOOKUP(BA2,入力シート!$B55:$M59,11,0),BA2-$D2,,(VLOOKUP(BA2,入力シート!$B55:$M59,5,0)*-1)))),"",IF(ISERROR(VLOOKUP(BA2,入力シート!$B55:$M59,5,0)),AZ13+(AZ13*VLOOKUP(MAX(INDEX((入力シート!$B55:$C59&lt;BA2)*入力シート!$B55:$C59,0)),入力シート!$B55:$M59,11,0)),FV(VLOOKUP(BA2,入力シート!$B55:$M59,11,0),BA2-$D2,,(VLOOKUP(BA2,入力シート!$B55:$M59,5,0)*-1)))))</f>
        <v/>
      </c>
      <c r="BB13" s="55" t="str">
        <f>IF(BB3="","",IF(ISERROR(IF(ISERROR(VLOOKUP(BB2,入力シート!$B55:$M59,5,0)),BA13+(BA13*VLOOKUP(MAX(INDEX((入力シート!$B55:$C59&lt;BB2)*入力シート!$B55:$C59,0)),入力シート!$B55:$M59,11,0)),FV(VLOOKUP(BB2,入力シート!$B55:$M59,11,0),BB2-$D2,,(VLOOKUP(BB2,入力シート!$B55:$M59,5,0)*-1)))),"",IF(ISERROR(VLOOKUP(BB2,入力シート!$B55:$M59,5,0)),BA13+(BA13*VLOOKUP(MAX(INDEX((入力シート!$B55:$C59&lt;BB2)*入力シート!$B55:$C59,0)),入力シート!$B55:$M59,11,0)),FV(VLOOKUP(BB2,入力シート!$B55:$M59,11,0),BB2-$D2,,(VLOOKUP(BB2,入力シート!$B55:$M59,5,0)*-1)))))</f>
        <v/>
      </c>
      <c r="BC13" s="55" t="str">
        <f>IF(BC3="","",IF(ISERROR(IF(ISERROR(VLOOKUP(BC2,入力シート!$B55:$M59,5,0)),BB13+(BB13*VLOOKUP(MAX(INDEX((入力シート!$B55:$C59&lt;BC2)*入力シート!$B55:$C59,0)),入力シート!$B55:$M59,11,0)),FV(VLOOKUP(BC2,入力シート!$B55:$M59,11,0),BC2-$D2,,(VLOOKUP(BC2,入力シート!$B55:$M59,5,0)*-1)))),"",IF(ISERROR(VLOOKUP(BC2,入力シート!$B55:$M59,5,0)),BB13+(BB13*VLOOKUP(MAX(INDEX((入力シート!$B55:$C59&lt;BC2)*入力シート!$B55:$C59,0)),入力シート!$B55:$M59,11,0)),FV(VLOOKUP(BC2,入力シート!$B55:$M59,11,0),BC2-$D2,,(VLOOKUP(BC2,入力シート!$B55:$M59,5,0)*-1)))))</f>
        <v/>
      </c>
      <c r="BD13" s="55" t="str">
        <f>IF(BD3="","",IF(ISERROR(IF(ISERROR(VLOOKUP(BD2,入力シート!$B55:$M59,5,0)),BC13+(BC13*VLOOKUP(MAX(INDEX((入力シート!$B55:$C59&lt;BD2)*入力シート!$B55:$C59,0)),入力シート!$B55:$M59,11,0)),FV(VLOOKUP(BD2,入力シート!$B55:$M59,11,0),BD2-$D2,,(VLOOKUP(BD2,入力シート!$B55:$M59,5,0)*-1)))),"",IF(ISERROR(VLOOKUP(BD2,入力シート!$B55:$M59,5,0)),BC13+(BC13*VLOOKUP(MAX(INDEX((入力シート!$B55:$C59&lt;BD2)*入力シート!$B55:$C59,0)),入力シート!$B55:$M59,11,0)),FV(VLOOKUP(BD2,入力シート!$B55:$M59,11,0),BD2-$D2,,(VLOOKUP(BD2,入力シート!$B55:$M59,5,0)*-1)))))</f>
        <v/>
      </c>
      <c r="BE13" s="55" t="str">
        <f>IF(BE3="","",IF(ISERROR(IF(ISERROR(VLOOKUP(BE2,入力シート!$B55:$M59,5,0)),BD13+(BD13*VLOOKUP(MAX(INDEX((入力シート!$B55:$C59&lt;BE2)*入力シート!$B55:$C59,0)),入力シート!$B55:$M59,11,0)),FV(VLOOKUP(BE2,入力シート!$B55:$M59,11,0),BE2-$D2,,(VLOOKUP(BE2,入力シート!$B55:$M59,5,0)*-1)))),"",IF(ISERROR(VLOOKUP(BE2,入力シート!$B55:$M59,5,0)),BD13+(BD13*VLOOKUP(MAX(INDEX((入力シート!$B55:$C59&lt;BE2)*入力シート!$B55:$C59,0)),入力シート!$B55:$M59,11,0)),FV(VLOOKUP(BE2,入力シート!$B55:$M59,11,0),BE2-$D2,,(VLOOKUP(BE2,入力シート!$B55:$M59,5,0)*-1)))))</f>
        <v/>
      </c>
      <c r="BF13" s="55" t="str">
        <f>IF(BF3="","",IF(ISERROR(IF(ISERROR(VLOOKUP(BF2,入力シート!$B55:$M59,5,0)),BE13+(BE13*VLOOKUP(MAX(INDEX((入力シート!$B55:$C59&lt;BF2)*入力シート!$B55:$C59,0)),入力シート!$B55:$M59,11,0)),FV(VLOOKUP(BF2,入力シート!$B55:$M59,11,0),BF2-$D2,,(VLOOKUP(BF2,入力シート!$B55:$M59,5,0)*-1)))),"",IF(ISERROR(VLOOKUP(BF2,入力シート!$B55:$M59,5,0)),BE13+(BE13*VLOOKUP(MAX(INDEX((入力シート!$B55:$C59&lt;BF2)*入力シート!$B55:$C59,0)),入力シート!$B55:$M59,11,0)),FV(VLOOKUP(BF2,入力シート!$B55:$M59,11,0),BF2-$D2,,(VLOOKUP(BF2,入力シート!$B55:$M59,5,0)*-1)))))</f>
        <v/>
      </c>
      <c r="BG13" s="55" t="str">
        <f>IF(BG3="","",IF(ISERROR(IF(ISERROR(VLOOKUP(BG2,入力シート!$B55:$M59,5,0)),BF13+(BF13*VLOOKUP(MAX(INDEX((入力シート!$B55:$C59&lt;BG2)*入力シート!$B55:$C59,0)),入力シート!$B55:$M59,11,0)),FV(VLOOKUP(BG2,入力シート!$B55:$M59,11,0),BG2-$D2,,(VLOOKUP(BG2,入力シート!$B55:$M59,5,0)*-1)))),"",IF(ISERROR(VLOOKUP(BG2,入力シート!$B55:$M59,5,0)),BF13+(BF13*VLOOKUP(MAX(INDEX((入力シート!$B55:$C59&lt;BG2)*入力シート!$B55:$C59,0)),入力シート!$B55:$M59,11,0)),FV(VLOOKUP(BG2,入力シート!$B55:$M59,11,0),BG2-$D2,,(VLOOKUP(BG2,入力シート!$B55:$M59,5,0)*-1)))))</f>
        <v/>
      </c>
      <c r="BH13" s="55" t="str">
        <f>IF(BH3="","",IF(ISERROR(IF(ISERROR(VLOOKUP(BH2,入力シート!$B55:$M59,5,0)),BG13+(BG13*VLOOKUP(MAX(INDEX((入力シート!$B55:$C59&lt;BH2)*入力シート!$B55:$C59,0)),入力シート!$B55:$M59,11,0)),FV(VLOOKUP(BH2,入力シート!$B55:$M59,11,0),BH2-$D2,,(VLOOKUP(BH2,入力シート!$B55:$M59,5,0)*-1)))),"",IF(ISERROR(VLOOKUP(BH2,入力シート!$B55:$M59,5,0)),BG13+(BG13*VLOOKUP(MAX(INDEX((入力シート!$B55:$C59&lt;BH2)*入力シート!$B55:$C59,0)),入力シート!$B55:$M59,11,0)),FV(VLOOKUP(BH2,入力シート!$B55:$M59,11,0),BH2-$D2,,(VLOOKUP(BH2,入力シート!$B55:$M59,5,0)*-1)))))</f>
        <v/>
      </c>
      <c r="BI13" s="55" t="str">
        <f>IF(BI3="","",IF(ISERROR(IF(ISERROR(VLOOKUP(BI2,入力シート!$B55:$M59,5,0)),BH13+(BH13*VLOOKUP(MAX(INDEX((入力シート!$B55:$C59&lt;BI2)*入力シート!$B55:$C59,0)),入力シート!$B55:$M59,11,0)),FV(VLOOKUP(BI2,入力シート!$B55:$M59,11,0),BI2-$D2,,(VLOOKUP(BI2,入力シート!$B55:$M59,5,0)*-1)))),"",IF(ISERROR(VLOOKUP(BI2,入力シート!$B55:$M59,5,0)),BH13+(BH13*VLOOKUP(MAX(INDEX((入力シート!$B55:$C59&lt;BI2)*入力シート!$B55:$C59,0)),入力シート!$B55:$M59,11,0)),FV(VLOOKUP(BI2,入力シート!$B55:$M59,11,0),BI2-$D2,,(VLOOKUP(BI2,入力シート!$B55:$M59,5,0)*-1)))))</f>
        <v/>
      </c>
      <c r="BJ13" s="55" t="str">
        <f>IF(BJ3="","",IF(ISERROR(IF(ISERROR(VLOOKUP(BJ2,入力シート!$B55:$M59,5,0)),BI13+(BI13*VLOOKUP(MAX(INDEX((入力シート!$B55:$C59&lt;BJ2)*入力シート!$B55:$C59,0)),入力シート!$B55:$M59,11,0)),FV(VLOOKUP(BJ2,入力シート!$B55:$M59,11,0),BJ2-$D2,,(VLOOKUP(BJ2,入力シート!$B55:$M59,5,0)*-1)))),"",IF(ISERROR(VLOOKUP(BJ2,入力シート!$B55:$M59,5,0)),BI13+(BI13*VLOOKUP(MAX(INDEX((入力シート!$B55:$C59&lt;BJ2)*入力シート!$B55:$C59,0)),入力シート!$B55:$M59,11,0)),FV(VLOOKUP(BJ2,入力シート!$B55:$M59,11,0),BJ2-$D2,,(VLOOKUP(BJ2,入力シート!$B55:$M59,5,0)*-1)))))</f>
        <v/>
      </c>
      <c r="BK13" s="55" t="str">
        <f>IF(BK3="","",IF(ISERROR(IF(ISERROR(VLOOKUP(BK2,入力シート!$B55:$M59,5,0)),BJ13+(BJ13*VLOOKUP(MAX(INDEX((入力シート!$B55:$C59&lt;BK2)*入力シート!$B55:$C59,0)),入力シート!$B55:$M59,11,0)),FV(VLOOKUP(BK2,入力シート!$B55:$M59,11,0),BK2-$D2,,(VLOOKUP(BK2,入力シート!$B55:$M59,5,0)*-1)))),"",IF(ISERROR(VLOOKUP(BK2,入力シート!$B55:$M59,5,0)),BJ13+(BJ13*VLOOKUP(MAX(INDEX((入力シート!$B55:$C59&lt;BK2)*入力シート!$B55:$C59,0)),入力シート!$B55:$M59,11,0)),FV(VLOOKUP(BK2,入力シート!$B55:$M59,11,0),BK2-$D2,,(VLOOKUP(BK2,入力シート!$B55:$M59,5,0)*-1)))))</f>
        <v/>
      </c>
      <c r="BL13" s="55" t="str">
        <f>IF(BL3="","",IF(ISERROR(IF(ISERROR(VLOOKUP(BL2,入力シート!$B55:$M59,5,0)),BK13+(BK13*VLOOKUP(MAX(INDEX((入力シート!$B55:$C59&lt;BL2)*入力シート!$B55:$C59,0)),入力シート!$B55:$M59,11,0)),FV(VLOOKUP(BL2,入力シート!$B55:$M59,11,0),BL2-$D2,,(VLOOKUP(BL2,入力シート!$B55:$M59,5,0)*-1)))),"",IF(ISERROR(VLOOKUP(BL2,入力シート!$B55:$M59,5,0)),BK13+(BK13*VLOOKUP(MAX(INDEX((入力シート!$B55:$C59&lt;BL2)*入力シート!$B55:$C59,0)),入力シート!$B55:$M59,11,0)),FV(VLOOKUP(BL2,入力シート!$B55:$M59,11,0),BL2-$D2,,(VLOOKUP(BL2,入力シート!$B55:$M59,5,0)*-1)))))</f>
        <v/>
      </c>
      <c r="BM13" s="55" t="str">
        <f>IF(BM3="","",IF(ISERROR(IF(ISERROR(VLOOKUP(BM2,入力シート!$B55:$M59,5,0)),BL13+(BL13*VLOOKUP(MAX(INDEX((入力シート!$B55:$C59&lt;BM2)*入力シート!$B55:$C59,0)),入力シート!$B55:$M59,11,0)),FV(VLOOKUP(BM2,入力シート!$B55:$M59,11,0),BM2-$D2,,(VLOOKUP(BM2,入力シート!$B55:$M59,5,0)*-1)))),"",IF(ISERROR(VLOOKUP(BM2,入力シート!$B55:$M59,5,0)),BL13+(BL13*VLOOKUP(MAX(INDEX((入力シート!$B55:$C59&lt;BM2)*入力シート!$B55:$C59,0)),入力シート!$B55:$M59,11,0)),FV(VLOOKUP(BM2,入力シート!$B55:$M59,11,0),BM2-$D2,,(VLOOKUP(BM2,入力シート!$B55:$M59,5,0)*-1)))))</f>
        <v/>
      </c>
      <c r="BN13" s="55" t="str">
        <f>IF(BN3="","",IF(ISERROR(IF(ISERROR(VLOOKUP(BN2,入力シート!$B55:$M59,5,0)),BM13+(BM13*VLOOKUP(MAX(INDEX((入力シート!$B55:$C59&lt;BN2)*入力シート!$B55:$C59,0)),入力シート!$B55:$M59,11,0)),FV(VLOOKUP(BN2,入力シート!$B55:$M59,11,0),BN2-$D2,,(VLOOKUP(BN2,入力シート!$B55:$M59,5,0)*-1)))),"",IF(ISERROR(VLOOKUP(BN2,入力シート!$B55:$M59,5,0)),BM13+(BM13*VLOOKUP(MAX(INDEX((入力シート!$B55:$C59&lt;BN2)*入力シート!$B55:$C59,0)),入力シート!$B55:$M59,11,0)),FV(VLOOKUP(BN2,入力シート!$B55:$M59,11,0),BN2-$D2,,(VLOOKUP(BN2,入力シート!$B55:$M59,5,0)*-1)))))</f>
        <v/>
      </c>
      <c r="BO13" s="55" t="str">
        <f>IF(BO3="","",IF(ISERROR(IF(ISERROR(VLOOKUP(BO2,入力シート!$B55:$M59,5,0)),BN13+(BN13*VLOOKUP(MAX(INDEX((入力シート!$B55:$C59&lt;BO2)*入力シート!$B55:$C59,0)),入力シート!$B55:$M59,11,0)),FV(VLOOKUP(BO2,入力シート!$B55:$M59,11,0),BO2-$D2,,(VLOOKUP(BO2,入力シート!$B55:$M59,5,0)*-1)))),"",IF(ISERROR(VLOOKUP(BO2,入力シート!$B55:$M59,5,0)),BN13+(BN13*VLOOKUP(MAX(INDEX((入力シート!$B55:$C59&lt;BO2)*入力シート!$B55:$C59,0)),入力シート!$B55:$M59,11,0)),FV(VLOOKUP(BO2,入力シート!$B55:$M59,11,0),BO2-$D2,,(VLOOKUP(BO2,入力シート!$B55:$M59,5,0)*-1)))))</f>
        <v/>
      </c>
      <c r="BP13" s="55" t="str">
        <f>IF(BP3="","",IF(ISERROR(IF(ISERROR(VLOOKUP(BP2,入力シート!$B55:$M59,5,0)),BO13+(BO13*VLOOKUP(MAX(INDEX((入力シート!$B55:$C59&lt;BP2)*入力シート!$B55:$C59,0)),入力シート!$B55:$M59,11,0)),FV(VLOOKUP(BP2,入力シート!$B55:$M59,11,0),BP2-$D2,,(VLOOKUP(BP2,入力シート!$B55:$M59,5,0)*-1)))),"",IF(ISERROR(VLOOKUP(BP2,入力シート!$B55:$M59,5,0)),BO13+(BO13*VLOOKUP(MAX(INDEX((入力シート!$B55:$C59&lt;BP2)*入力シート!$B55:$C59,0)),入力シート!$B55:$M59,11,0)),FV(VLOOKUP(BP2,入力シート!$B55:$M59,11,0),BP2-$D2,,(VLOOKUP(BP2,入力シート!$B55:$M59,5,0)*-1)))))</f>
        <v/>
      </c>
      <c r="BQ13" s="55" t="str">
        <f>IF(BQ3="","",IF(ISERROR(IF(ISERROR(VLOOKUP(BQ2,入力シート!$B55:$M59,5,0)),BP13+(BP13*VLOOKUP(MAX(INDEX((入力シート!$B55:$C59&lt;BQ2)*入力シート!$B55:$C59,0)),入力シート!$B55:$M59,11,0)),FV(VLOOKUP(BQ2,入力シート!$B55:$M59,11,0),BQ2-$D2,,(VLOOKUP(BQ2,入力シート!$B55:$M59,5,0)*-1)))),"",IF(ISERROR(VLOOKUP(BQ2,入力シート!$B55:$M59,5,0)),BP13+(BP13*VLOOKUP(MAX(INDEX((入力シート!$B55:$C59&lt;BQ2)*入力シート!$B55:$C59,0)),入力シート!$B55:$M59,11,0)),FV(VLOOKUP(BQ2,入力シート!$B55:$M59,11,0),BQ2-$D2,,(VLOOKUP(BQ2,入力シート!$B55:$M59,5,0)*-1)))))</f>
        <v/>
      </c>
      <c r="BR13" s="55" t="str">
        <f>IF(BR3="","",IF(ISERROR(IF(ISERROR(VLOOKUP(BR2,入力シート!$B55:$M59,5,0)),BQ13+(BQ13*VLOOKUP(MAX(INDEX((入力シート!$B55:$C59&lt;BR2)*入力シート!$B55:$C59,0)),入力シート!$B55:$M59,11,0)),FV(VLOOKUP(BR2,入力シート!$B55:$M59,11,0),BR2-$D2,,(VLOOKUP(BR2,入力シート!$B55:$M59,5,0)*-1)))),"",IF(ISERROR(VLOOKUP(BR2,入力シート!$B55:$M59,5,0)),BQ13+(BQ13*VLOOKUP(MAX(INDEX((入力シート!$B55:$C59&lt;BR2)*入力シート!$B55:$C59,0)),入力シート!$B55:$M59,11,0)),FV(VLOOKUP(BR2,入力シート!$B55:$M59,11,0),BR2-$D2,,(VLOOKUP(BR2,入力シート!$B55:$M59,5,0)*-1)))))</f>
        <v/>
      </c>
      <c r="BS13" s="55" t="str">
        <f>IF(BS3="","",IF(ISERROR(IF(ISERROR(VLOOKUP(BS2,入力シート!$B55:$M59,5,0)),BR13+(BR13*VLOOKUP(MAX(INDEX((入力シート!$B55:$C59&lt;BS2)*入力シート!$B55:$C59,0)),入力シート!$B55:$M59,11,0)),FV(VLOOKUP(BS2,入力シート!$B55:$M59,11,0),BS2-$D2,,(VLOOKUP(BS2,入力シート!$B55:$M59,5,0)*-1)))),"",IF(ISERROR(VLOOKUP(BS2,入力シート!$B55:$M59,5,0)),BR13+(BR13*VLOOKUP(MAX(INDEX((入力シート!$B55:$C59&lt;BS2)*入力シート!$B55:$C59,0)),入力シート!$B55:$M59,11,0)),FV(VLOOKUP(BS2,入力シート!$B55:$M59,11,0),BS2-$D2,,(VLOOKUP(BS2,入力シート!$B55:$M59,5,0)*-1)))))</f>
        <v/>
      </c>
      <c r="BT13" s="55" t="str">
        <f>IF(BT3="","",IF(ISERROR(IF(ISERROR(VLOOKUP(BT2,入力シート!$B55:$M59,5,0)),BS13+(BS13*VLOOKUP(MAX(INDEX((入力シート!$B55:$C59&lt;BT2)*入力シート!$B55:$C59,0)),入力シート!$B55:$M59,11,0)),FV(VLOOKUP(BT2,入力シート!$B55:$M59,11,0),BT2-$D2,,(VLOOKUP(BT2,入力シート!$B55:$M59,5,0)*-1)))),"",IF(ISERROR(VLOOKUP(BT2,入力シート!$B55:$M59,5,0)),BS13+(BS13*VLOOKUP(MAX(INDEX((入力シート!$B55:$C59&lt;BT2)*入力シート!$B55:$C59,0)),入力シート!$B55:$M59,11,0)),FV(VLOOKUP(BT2,入力シート!$B55:$M59,11,0),BT2-$D2,,(VLOOKUP(BT2,入力シート!$B55:$M59,5,0)*-1)))))</f>
        <v/>
      </c>
      <c r="BU13" s="55" t="str">
        <f>IF(BU3="","",IF(ISERROR(IF(ISERROR(VLOOKUP(BU2,入力シート!$B55:$M59,5,0)),BT13+(BT13*VLOOKUP(MAX(INDEX((入力シート!$B55:$C59&lt;BU2)*入力シート!$B55:$C59,0)),入力シート!$B55:$M59,11,0)),FV(VLOOKUP(BU2,入力シート!$B55:$M59,11,0),BU2-$D2,,(VLOOKUP(BU2,入力シート!$B55:$M59,5,0)*-1)))),"",IF(ISERROR(VLOOKUP(BU2,入力シート!$B55:$M59,5,0)),BT13+(BT13*VLOOKUP(MAX(INDEX((入力シート!$B55:$C59&lt;BU2)*入力シート!$B55:$C59,0)),入力シート!$B55:$M59,11,0)),FV(VLOOKUP(BU2,入力シート!$B55:$M59,11,0),BU2-$D2,,(VLOOKUP(BU2,入力シート!$B55:$M59,5,0)*-1)))))</f>
        <v/>
      </c>
      <c r="BV13" s="55" t="str">
        <f>IF(BV3="","",IF(ISERROR(IF(ISERROR(VLOOKUP(BV2,入力シート!$B55:$M59,5,0)),BU13+(BU13*VLOOKUP(MAX(INDEX((入力シート!$B55:$C59&lt;BV2)*入力シート!$B55:$C59,0)),入力シート!$B55:$M59,11,0)),FV(VLOOKUP(BV2,入力シート!$B55:$M59,11,0),BV2-$D2,,(VLOOKUP(BV2,入力シート!$B55:$M59,5,0)*-1)))),"",IF(ISERROR(VLOOKUP(BV2,入力シート!$B55:$M59,5,0)),BU13+(BU13*VLOOKUP(MAX(INDEX((入力シート!$B55:$C59&lt;BV2)*入力シート!$B55:$C59,0)),入力シート!$B55:$M59,11,0)),FV(VLOOKUP(BV2,入力シート!$B55:$M59,11,0),BV2-$D2,,(VLOOKUP(BV2,入力シート!$B55:$M59,5,0)*-1)))))</f>
        <v/>
      </c>
      <c r="BW13" s="55" t="str">
        <f>IF(BW3="","",IF(ISERROR(IF(ISERROR(VLOOKUP(BW2,入力シート!$B55:$M59,5,0)),BV13+(BV13*VLOOKUP(MAX(INDEX((入力シート!$B55:$C59&lt;BW2)*入力シート!$B55:$C59,0)),入力シート!$B55:$M59,11,0)),FV(VLOOKUP(BW2,入力シート!$B55:$M59,11,0),BW2-$D2,,(VLOOKUP(BW2,入力シート!$B55:$M59,5,0)*-1)))),"",IF(ISERROR(VLOOKUP(BW2,入力シート!$B55:$M59,5,0)),BV13+(BV13*VLOOKUP(MAX(INDEX((入力シート!$B55:$C59&lt;BW2)*入力シート!$B55:$C59,0)),入力シート!$B55:$M59,11,0)),FV(VLOOKUP(BW2,入力シート!$B55:$M59,11,0),BW2-$D2,,(VLOOKUP(BW2,入力シート!$B55:$M59,5,0)*-1)))))</f>
        <v/>
      </c>
      <c r="BX13" s="55" t="str">
        <f>IF(BX3="","",IF(ISERROR(IF(ISERROR(VLOOKUP(BX2,入力シート!$B55:$M59,5,0)),BW13+(BW13*VLOOKUP(MAX(INDEX((入力シート!$B55:$C59&lt;BX2)*入力シート!$B55:$C59,0)),入力シート!$B55:$M59,11,0)),FV(VLOOKUP(BX2,入力シート!$B55:$M59,11,0),BX2-$D2,,(VLOOKUP(BX2,入力シート!$B55:$M59,5,0)*-1)))),"",IF(ISERROR(VLOOKUP(BX2,入力シート!$B55:$M59,5,0)),BW13+(BW13*VLOOKUP(MAX(INDEX((入力シート!$B55:$C59&lt;BX2)*入力シート!$B55:$C59,0)),入力シート!$B55:$M59,11,0)),FV(VLOOKUP(BX2,入力シート!$B55:$M59,11,0),BX2-$D2,,(VLOOKUP(BX2,入力シート!$B55:$M59,5,0)*-1)))))</f>
        <v/>
      </c>
    </row>
    <row r="14" spans="1:76">
      <c r="A14" s="56"/>
      <c r="B14" s="60" t="s">
        <v>76</v>
      </c>
      <c r="C14" s="59"/>
      <c r="D14" s="58">
        <f>HLOOKUP(D2,入力シート!$C94:$BW101,8,0)</f>
        <v>0</v>
      </c>
      <c r="E14" s="58" t="str">
        <f>IF(E3="","",HLOOKUP(E2,入力シート!$C94:$BW101,8,0))</f>
        <v/>
      </c>
      <c r="F14" s="58" t="str">
        <f>IF(F3="","",HLOOKUP(F2,入力シート!$C94:$BW101,8,0))</f>
        <v/>
      </c>
      <c r="G14" s="58" t="str">
        <f>IF(G3="","",HLOOKUP(G2,入力シート!$C94:$BW101,8,0))</f>
        <v/>
      </c>
      <c r="H14" s="58" t="str">
        <f>IF(H3="","",HLOOKUP(H2,入力シート!$C94:$BW101,8,0))</f>
        <v/>
      </c>
      <c r="I14" s="58" t="str">
        <f>IF(I3="","",HLOOKUP(I2,入力シート!$C94:$BW101,8,0))</f>
        <v/>
      </c>
      <c r="J14" s="58" t="str">
        <f>IF(J3="","",HLOOKUP(J2,入力シート!$C94:$BW101,8,0))</f>
        <v/>
      </c>
      <c r="K14" s="58" t="str">
        <f>IF(K3="","",HLOOKUP(K2,入力シート!$C94:$BW101,8,0))</f>
        <v/>
      </c>
      <c r="L14" s="58" t="str">
        <f>IF(L3="","",HLOOKUP(L2,入力シート!$C94:$BW101,8,0))</f>
        <v/>
      </c>
      <c r="M14" s="58" t="str">
        <f>IF(M3="","",HLOOKUP(M2,入力シート!$C94:$BW101,8,0))</f>
        <v/>
      </c>
      <c r="N14" s="58" t="str">
        <f>IF(N3="","",HLOOKUP(N2,入力シート!$C94:$BW101,8,0))</f>
        <v/>
      </c>
      <c r="O14" s="58" t="str">
        <f>IF(O3="","",HLOOKUP(O2,入力シート!$C94:$BW101,8,0))</f>
        <v/>
      </c>
      <c r="P14" s="58" t="str">
        <f>IF(P3="","",HLOOKUP(P2,入力シート!$C94:$BW101,8,0))</f>
        <v/>
      </c>
      <c r="Q14" s="58" t="str">
        <f>IF(Q3="","",HLOOKUP(Q2,入力シート!$C94:$BW101,8,0))</f>
        <v/>
      </c>
      <c r="R14" s="58" t="str">
        <f>IF(R3="","",HLOOKUP(R2,入力シート!$C94:$BW101,8,0))</f>
        <v/>
      </c>
      <c r="S14" s="58" t="str">
        <f>IF(S3="","",HLOOKUP(S2,入力シート!$C94:$BW101,8,0))</f>
        <v/>
      </c>
      <c r="T14" s="58" t="str">
        <f>IF(T3="","",HLOOKUP(T2,入力シート!$C94:$BW101,8,0))</f>
        <v/>
      </c>
      <c r="U14" s="58" t="str">
        <f>IF(U3="","",HLOOKUP(U2,入力シート!$C94:$BW101,8,0))</f>
        <v/>
      </c>
      <c r="V14" s="58" t="str">
        <f>IF(V3="","",HLOOKUP(V2,入力シート!$C94:$BW101,8,0))</f>
        <v/>
      </c>
      <c r="W14" s="58" t="str">
        <f>IF(W3="","",HLOOKUP(W2,入力シート!$C94:$BW101,8,0))</f>
        <v/>
      </c>
      <c r="X14" s="58" t="str">
        <f>IF(X3="","",HLOOKUP(X2,入力シート!$C94:$BW101,8,0))</f>
        <v/>
      </c>
      <c r="Y14" s="58" t="str">
        <f>IF(Y3="","",HLOOKUP(Y2,入力シート!$C94:$BW101,8,0))</f>
        <v/>
      </c>
      <c r="Z14" s="58" t="str">
        <f>IF(Z3="","",HLOOKUP(Z2,入力シート!$C94:$BW101,8,0))</f>
        <v/>
      </c>
      <c r="AA14" s="58" t="str">
        <f>IF(AA3="","",HLOOKUP(AA2,入力シート!$C94:$BW101,8,0))</f>
        <v/>
      </c>
      <c r="AB14" s="58" t="str">
        <f>IF(AB3="","",HLOOKUP(AB2,入力シート!$C94:$BW101,8,0))</f>
        <v/>
      </c>
      <c r="AC14" s="58" t="str">
        <f>IF(AC3="","",HLOOKUP(AC2,入力シート!$C94:$BW101,8,0))</f>
        <v/>
      </c>
      <c r="AD14" s="58" t="str">
        <f>IF(AD3="","",HLOOKUP(AD2,入力シート!$C94:$BW101,8,0))</f>
        <v/>
      </c>
      <c r="AE14" s="58" t="str">
        <f>IF(AE3="","",HLOOKUP(AE2,入力シート!$C94:$BW101,8,0))</f>
        <v/>
      </c>
      <c r="AF14" s="58" t="str">
        <f>IF(AF3="","",HLOOKUP(AF2,入力シート!$C94:$BW101,8,0))</f>
        <v/>
      </c>
      <c r="AG14" s="58" t="str">
        <f>IF(AG3="","",HLOOKUP(AG2,入力シート!$C94:$BW101,8,0))</f>
        <v/>
      </c>
      <c r="AH14" s="58" t="str">
        <f>IF(AH3="","",HLOOKUP(AH2,入力シート!$C94:$BW101,8,0))</f>
        <v/>
      </c>
      <c r="AI14" s="58" t="str">
        <f>IF(AI3="","",HLOOKUP(AI2,入力シート!$C94:$BW101,8,0))</f>
        <v/>
      </c>
      <c r="AJ14" s="58" t="str">
        <f>IF(AJ3="","",HLOOKUP(AJ2,入力シート!$C94:$BW101,8,0))</f>
        <v/>
      </c>
      <c r="AK14" s="58" t="str">
        <f>IF(AK3="","",HLOOKUP(AK2,入力シート!$C94:$BW101,8,0))</f>
        <v/>
      </c>
      <c r="AL14" s="58" t="str">
        <f>IF(AL3="","",HLOOKUP(AL2,入力シート!$C94:$BW101,8,0))</f>
        <v/>
      </c>
      <c r="AM14" s="58" t="str">
        <f>IF(AM3="","",HLOOKUP(AM2,入力シート!$C94:$BW101,8,0))</f>
        <v/>
      </c>
      <c r="AN14" s="58" t="str">
        <f>IF(AN3="","",HLOOKUP(AN2,入力シート!$C94:$BW101,8,0))</f>
        <v/>
      </c>
      <c r="AO14" s="58" t="str">
        <f>IF(AO3="","",HLOOKUP(AO2,入力シート!$C94:$BW101,8,0))</f>
        <v/>
      </c>
      <c r="AP14" s="58" t="str">
        <f>IF(AP3="","",HLOOKUP(AP2,入力シート!$C94:$BW101,8,0))</f>
        <v/>
      </c>
      <c r="AQ14" s="58" t="str">
        <f>IF(AQ3="","",HLOOKUP(AQ2,入力シート!$C94:$BW101,8,0))</f>
        <v/>
      </c>
      <c r="AR14" s="58" t="str">
        <f>IF(AR3="","",HLOOKUP(AR2,入力シート!$C94:$BW101,8,0))</f>
        <v/>
      </c>
      <c r="AS14" s="58" t="str">
        <f>IF(AS3="","",HLOOKUP(AS2,入力シート!$C94:$BW101,8,0))</f>
        <v/>
      </c>
      <c r="AT14" s="58" t="str">
        <f>IF(AT3="","",HLOOKUP(AT2,入力シート!$C94:$BW101,8,0))</f>
        <v/>
      </c>
      <c r="AU14" s="58" t="str">
        <f>IF(AU3="","",HLOOKUP(AU2,入力シート!$C94:$BW101,8,0))</f>
        <v/>
      </c>
      <c r="AV14" s="58" t="str">
        <f>IF(AV3="","",HLOOKUP(AV2,入力シート!$C94:$BW101,8,0))</f>
        <v/>
      </c>
      <c r="AW14" s="58" t="str">
        <f>IF(AW3="","",HLOOKUP(AW2,入力シート!$C94:$BW101,8,0))</f>
        <v/>
      </c>
      <c r="AX14" s="58" t="str">
        <f>IF(AX3="","",HLOOKUP(AX2,入力シート!$C94:$BW101,8,0))</f>
        <v/>
      </c>
      <c r="AY14" s="58" t="str">
        <f>IF(AY3="","",HLOOKUP(AY2,入力シート!$C94:$BW101,8,0))</f>
        <v/>
      </c>
      <c r="AZ14" s="58" t="str">
        <f>IF(AZ3="","",HLOOKUP(AZ2,入力シート!$C94:$BW101,8,0))</f>
        <v/>
      </c>
      <c r="BA14" s="58" t="str">
        <f>IF(BA3="","",HLOOKUP(BA2,入力シート!$C94:$BW101,8,0))</f>
        <v/>
      </c>
      <c r="BB14" s="58" t="str">
        <f>IF(BB3="","",HLOOKUP(BB2,入力シート!$C94:$BW101,8,0))</f>
        <v/>
      </c>
      <c r="BC14" s="58" t="str">
        <f>IF(BC3="","",HLOOKUP(BC2,入力シート!$C94:$BW101,8,0))</f>
        <v/>
      </c>
      <c r="BD14" s="58" t="str">
        <f>IF(BD3="","",HLOOKUP(BD2,入力シート!$C94:$BW101,8,0))</f>
        <v/>
      </c>
      <c r="BE14" s="58" t="str">
        <f>IF(BE3="","",HLOOKUP(BE2,入力シート!$C94:$BW101,8,0))</f>
        <v/>
      </c>
      <c r="BF14" s="58" t="str">
        <f>IF(BF3="","",HLOOKUP(BF2,入力シート!$C94:$BW101,8,0))</f>
        <v/>
      </c>
      <c r="BG14" s="58" t="str">
        <f>IF(BG3="","",HLOOKUP(BG2,入力シート!$C94:$BW101,8,0))</f>
        <v/>
      </c>
      <c r="BH14" s="58" t="str">
        <f>IF(BH3="","",HLOOKUP(BH2,入力シート!$C94:$BW101,8,0))</f>
        <v/>
      </c>
      <c r="BI14" s="58" t="str">
        <f>IF(BI3="","",HLOOKUP(BI2,入力シート!$C94:$BW101,8,0))</f>
        <v/>
      </c>
      <c r="BJ14" s="58" t="str">
        <f>IF(BJ3="","",HLOOKUP(BJ2,入力シート!$C94:$BW101,8,0))</f>
        <v/>
      </c>
      <c r="BK14" s="58" t="str">
        <f>IF(BK3="","",HLOOKUP(BK2,入力シート!$C94:$BW101,8,0))</f>
        <v/>
      </c>
      <c r="BL14" s="58" t="str">
        <f>IF(BL3="","",HLOOKUP(BL2,入力シート!$C94:$BW101,8,0))</f>
        <v/>
      </c>
      <c r="BM14" s="58" t="str">
        <f>IF(BM3="","",HLOOKUP(BM2,入力シート!$C94:$BW101,8,0))</f>
        <v/>
      </c>
      <c r="BN14" s="58" t="str">
        <f>IF(BN3="","",HLOOKUP(BN2,入力シート!$C94:$BW101,8,0))</f>
        <v/>
      </c>
      <c r="BO14" s="58" t="str">
        <f>IF(BO3="","",HLOOKUP(BO2,入力シート!$C94:$BW101,8,0))</f>
        <v/>
      </c>
      <c r="BP14" s="58" t="str">
        <f>IF(BP3="","",HLOOKUP(BP2,入力シート!$C94:$BW101,8,0))</f>
        <v/>
      </c>
      <c r="BQ14" s="58" t="str">
        <f>IF(BQ3="","",HLOOKUP(BQ2,入力シート!$C94:$BW101,8,0))</f>
        <v/>
      </c>
      <c r="BR14" s="58" t="str">
        <f>IF(BR3="","",HLOOKUP(BR2,入力シート!$C94:$BW101,8,0))</f>
        <v/>
      </c>
      <c r="BS14" s="58" t="str">
        <f>IF(BS3="","",HLOOKUP(BS2,入力シート!$C94:$BW101,8,0))</f>
        <v/>
      </c>
      <c r="BT14" s="58" t="str">
        <f>IF(BT3="","",HLOOKUP(BT2,入力シート!$C94:$BW101,8,0))</f>
        <v/>
      </c>
      <c r="BU14" s="58" t="str">
        <f>IF(BU3="","",HLOOKUP(BU2,入力シート!$C94:$BW101,8,0))</f>
        <v/>
      </c>
      <c r="BV14" s="58" t="str">
        <f>IF(BV3="","",HLOOKUP(BV2,入力シート!$C94:$BW101,8,0))</f>
        <v/>
      </c>
      <c r="BW14" s="58" t="str">
        <f>IF(BW3="","",HLOOKUP(BW2,入力シート!$C94:$BW101,8,0))</f>
        <v/>
      </c>
      <c r="BX14" s="58" t="str">
        <f>IF(BX3="","",HLOOKUP(BX2,入力シート!$C94:$BW101,8,0))</f>
        <v/>
      </c>
    </row>
    <row r="15" spans="1:76">
      <c r="A15" s="56"/>
      <c r="B15" s="60" t="str">
        <f>入力シート!F13</f>
        <v>リタイア資金</v>
      </c>
      <c r="C15" s="59"/>
      <c r="D15" s="58">
        <f>IF(VLOOKUP(D2,'貯蓄 投資表'!$F4:$H86,3,0)&gt;C37,0,VLOOKUP(D2,'貯蓄 投資表'!$F4:$H86,3,0))</f>
        <v>0</v>
      </c>
      <c r="E15" s="58" t="str">
        <f>IF(E3="","",IF(VLOOKUP(E2,'貯蓄 投資表'!$F4:$H86,3,0)&gt;D32,0,VLOOKUP(E2,'貯蓄 投資表'!$F4:$H86,3,0)))</f>
        <v/>
      </c>
      <c r="F15" s="58" t="str">
        <f>IF(F3="","",IF(VLOOKUP(F2,'貯蓄 投資表'!$F4:$H86,3,0)&gt;E32,0,VLOOKUP(F2,'貯蓄 投資表'!$F4:$H86,3,0)))</f>
        <v/>
      </c>
      <c r="G15" s="58" t="str">
        <f>IF(G3="","",IF(VLOOKUP(G2,'貯蓄 投資表'!$F4:$H86,3,0)&gt;F32,0,VLOOKUP(G2,'貯蓄 投資表'!$F4:$H86,3,0)))</f>
        <v/>
      </c>
      <c r="H15" s="58" t="str">
        <f>IF(H3="","",IF(VLOOKUP(H2,'貯蓄 投資表'!$F4:$H86,3,0)&gt;G32,0,VLOOKUP(H2,'貯蓄 投資表'!$F4:$H86,3,0)))</f>
        <v/>
      </c>
      <c r="I15" s="58" t="str">
        <f>IF(I3="","",IF(VLOOKUP(I2,'貯蓄 投資表'!$F4:$H86,3,0)&gt;H32,0,VLOOKUP(I2,'貯蓄 投資表'!$F4:$H86,3,0)))</f>
        <v/>
      </c>
      <c r="J15" s="58" t="str">
        <f>IF(J3="","",IF(VLOOKUP(J2,'貯蓄 投資表'!$F4:$H86,3,0)&gt;I32,0,VLOOKUP(J2,'貯蓄 投資表'!$F4:$H86,3,0)))</f>
        <v/>
      </c>
      <c r="K15" s="58" t="str">
        <f>IF(K3="","",IF(VLOOKUP(K2,'貯蓄 投資表'!$F4:$H86,3,0)&gt;J32,0,VLOOKUP(K2,'貯蓄 投資表'!$F4:$H86,3,0)))</f>
        <v/>
      </c>
      <c r="L15" s="58" t="str">
        <f>IF(L3="","",IF(VLOOKUP(L2,'貯蓄 投資表'!$F4:$H86,3,0)&gt;K32,0,VLOOKUP(L2,'貯蓄 投資表'!$F4:$H86,3,0)))</f>
        <v/>
      </c>
      <c r="M15" s="58" t="str">
        <f>IF(M3="","",IF(VLOOKUP(M2,'貯蓄 投資表'!$F4:$H86,3,0)&gt;L32,0,VLOOKUP(M2,'貯蓄 投資表'!$F4:$H86,3,0)))</f>
        <v/>
      </c>
      <c r="N15" s="58" t="str">
        <f>IF(N3="","",IF(VLOOKUP(N2,'貯蓄 投資表'!$F4:$H86,3,0)&gt;M32,0,VLOOKUP(N2,'貯蓄 投資表'!$F4:$H86,3,0)))</f>
        <v/>
      </c>
      <c r="O15" s="58" t="str">
        <f>IF(O3="","",IF(VLOOKUP(O2,'貯蓄 投資表'!$F4:$H86,3,0)&gt;N32,0,VLOOKUP(O2,'貯蓄 投資表'!$F4:$H86,3,0)))</f>
        <v/>
      </c>
      <c r="P15" s="58" t="str">
        <f>IF(P3="","",IF(VLOOKUP(P2,'貯蓄 投資表'!$F4:$H86,3,0)&gt;O32,0,VLOOKUP(P2,'貯蓄 投資表'!$F4:$H86,3,0)))</f>
        <v/>
      </c>
      <c r="Q15" s="58" t="str">
        <f>IF(Q3="","",IF(VLOOKUP(Q2,'貯蓄 投資表'!$F4:$H86,3,0)&gt;P32,0,VLOOKUP(Q2,'貯蓄 投資表'!$F4:$H86,3,0)))</f>
        <v/>
      </c>
      <c r="R15" s="58" t="str">
        <f>IF(R3="","",IF(VLOOKUP(R2,'貯蓄 投資表'!$F4:$H86,3,0)&gt;Q32,0,VLOOKUP(R2,'貯蓄 投資表'!$F4:$H86,3,0)))</f>
        <v/>
      </c>
      <c r="S15" s="58" t="str">
        <f>IF(S3="","",IF(VLOOKUP(S2,'貯蓄 投資表'!$F4:$H86,3,0)&gt;R32,0,VLOOKUP(S2,'貯蓄 投資表'!$F4:$H86,3,0)))</f>
        <v/>
      </c>
      <c r="T15" s="58" t="str">
        <f>IF(T3="","",IF(VLOOKUP(T2,'貯蓄 投資表'!$F4:$H86,3,0)&gt;S32,0,VLOOKUP(T2,'貯蓄 投資表'!$F4:$H86,3,0)))</f>
        <v/>
      </c>
      <c r="U15" s="58" t="str">
        <f>IF(U3="","",IF(VLOOKUP(U2,'貯蓄 投資表'!$F4:$H86,3,0)&gt;T32,0,VLOOKUP(U2,'貯蓄 投資表'!$F4:$H86,3,0)))</f>
        <v/>
      </c>
      <c r="V15" s="58" t="str">
        <f>IF(V3="","",IF(VLOOKUP(V2,'貯蓄 投資表'!$F4:$H86,3,0)&gt;U32,0,VLOOKUP(V2,'貯蓄 投資表'!$F4:$H86,3,0)))</f>
        <v/>
      </c>
      <c r="W15" s="58" t="str">
        <f>IF(W3="","",IF(VLOOKUP(W2,'貯蓄 投資表'!$F4:$H86,3,0)&gt;V32,0,VLOOKUP(W2,'貯蓄 投資表'!$F4:$H86,3,0)))</f>
        <v/>
      </c>
      <c r="X15" s="58" t="str">
        <f>IF(X3="","",IF(VLOOKUP(X2,'貯蓄 投資表'!$F4:$H86,3,0)&gt;W32,0,VLOOKUP(X2,'貯蓄 投資表'!$F4:$H86,3,0)))</f>
        <v/>
      </c>
      <c r="Y15" s="58" t="str">
        <f>IF(Y3="","",IF(VLOOKUP(Y2,'貯蓄 投資表'!$F4:$H86,3,0)&gt;X32,0,VLOOKUP(Y2,'貯蓄 投資表'!$F4:$H86,3,0)))</f>
        <v/>
      </c>
      <c r="Z15" s="58" t="str">
        <f>IF(Z3="","",IF(VLOOKUP(Z2,'貯蓄 投資表'!$F4:$H86,3,0)&gt;Y32,0,VLOOKUP(Z2,'貯蓄 投資表'!$F4:$H86,3,0)))</f>
        <v/>
      </c>
      <c r="AA15" s="58" t="str">
        <f>IF(AA3="","",IF(VLOOKUP(AA2,'貯蓄 投資表'!$F4:$H86,3,0)&gt;Z32,0,VLOOKUP(AA2,'貯蓄 投資表'!$F4:$H86,3,0)))</f>
        <v/>
      </c>
      <c r="AB15" s="58" t="str">
        <f>IF(AB3="","",IF(VLOOKUP(AB2,'貯蓄 投資表'!$F4:$H86,3,0)&gt;AA32,0,VLOOKUP(AB2,'貯蓄 投資表'!$F4:$H86,3,0)))</f>
        <v/>
      </c>
      <c r="AC15" s="58" t="str">
        <f>IF(AC3="","",IF(VLOOKUP(AC2,'貯蓄 投資表'!$F4:$H86,3,0)&gt;AB32,0,VLOOKUP(AC2,'貯蓄 投資表'!$F4:$H86,3,0)))</f>
        <v/>
      </c>
      <c r="AD15" s="58" t="str">
        <f>IF(AD3="","",IF(VLOOKUP(AD2,'貯蓄 投資表'!$F4:$H86,3,0)&gt;AC32,0,VLOOKUP(AD2,'貯蓄 投資表'!$F4:$H86,3,0)))</f>
        <v/>
      </c>
      <c r="AE15" s="58" t="str">
        <f>IF(AE3="","",IF(VLOOKUP(AE2,'貯蓄 投資表'!$F4:$H86,3,0)&gt;AD32,0,VLOOKUP(AE2,'貯蓄 投資表'!$F4:$H86,3,0)))</f>
        <v/>
      </c>
      <c r="AF15" s="58" t="str">
        <f>IF(AF3="","",IF(VLOOKUP(AF2,'貯蓄 投資表'!$F4:$H86,3,0)&gt;AE32,0,VLOOKUP(AF2,'貯蓄 投資表'!$F4:$H86,3,0)))</f>
        <v/>
      </c>
      <c r="AG15" s="58" t="str">
        <f>IF(AG3="","",IF(VLOOKUP(AG2,'貯蓄 投資表'!$F4:$H86,3,0)&gt;AF32,0,VLOOKUP(AG2,'貯蓄 投資表'!$F4:$H86,3,0)))</f>
        <v/>
      </c>
      <c r="AH15" s="58" t="str">
        <f>IF(AH3="","",IF(VLOOKUP(AH2,'貯蓄 投資表'!$F4:$H86,3,0)&gt;AG32,0,VLOOKUP(AH2,'貯蓄 投資表'!$F4:$H86,3,0)))</f>
        <v/>
      </c>
      <c r="AI15" s="58" t="str">
        <f>IF(AI3="","",IF(VLOOKUP(AI2,'貯蓄 投資表'!$F4:$H86,3,0)&gt;AH32,0,VLOOKUP(AI2,'貯蓄 投資表'!$F4:$H86,3,0)))</f>
        <v/>
      </c>
      <c r="AJ15" s="58" t="str">
        <f>IF(AJ3="","",IF(VLOOKUP(AJ2,'貯蓄 投資表'!$F4:$H86,3,0)&gt;AI32,0,VLOOKUP(AJ2,'貯蓄 投資表'!$F4:$H86,3,0)))</f>
        <v/>
      </c>
      <c r="AK15" s="58" t="str">
        <f>IF(AK3="","",IF(VLOOKUP(AK2,'貯蓄 投資表'!$F4:$H86,3,0)&gt;AJ32,0,VLOOKUP(AK2,'貯蓄 投資表'!$F4:$H86,3,0)))</f>
        <v/>
      </c>
      <c r="AL15" s="58" t="str">
        <f>IF(AL3="","",IF(VLOOKUP(AL2,'貯蓄 投資表'!$F4:$H86,3,0)&gt;AK32,0,VLOOKUP(AL2,'貯蓄 投資表'!$F4:$H86,3,0)))</f>
        <v/>
      </c>
      <c r="AM15" s="58" t="str">
        <f>IF(AM3="","",IF(VLOOKUP(AM2,'貯蓄 投資表'!$F4:$H86,3,0)&gt;AL32,0,VLOOKUP(AM2,'貯蓄 投資表'!$F4:$H86,3,0)))</f>
        <v/>
      </c>
      <c r="AN15" s="58" t="str">
        <f>IF(AN3="","",IF(VLOOKUP(AN2,'貯蓄 投資表'!$F4:$H86,3,0)&gt;AM32,0,VLOOKUP(AN2,'貯蓄 投資表'!$F4:$H86,3,0)))</f>
        <v/>
      </c>
      <c r="AO15" s="58" t="str">
        <f>IF(AO3="","",IF(VLOOKUP(AO2,'貯蓄 投資表'!$F4:$H86,3,0)&gt;AN32,0,VLOOKUP(AO2,'貯蓄 投資表'!$F4:$H86,3,0)))</f>
        <v/>
      </c>
      <c r="AP15" s="58" t="str">
        <f>IF(AP3="","",IF(VLOOKUP(AP2,'貯蓄 投資表'!$F4:$H86,3,0)&gt;AO32,0,VLOOKUP(AP2,'貯蓄 投資表'!$F4:$H86,3,0)))</f>
        <v/>
      </c>
      <c r="AQ15" s="58" t="str">
        <f>IF(AQ3="","",IF(VLOOKUP(AQ2,'貯蓄 投資表'!$F4:$H86,3,0)&gt;AP32,0,VLOOKUP(AQ2,'貯蓄 投資表'!$F4:$H86,3,0)))</f>
        <v/>
      </c>
      <c r="AR15" s="58" t="str">
        <f>IF(AR3="","",IF(VLOOKUP(AR2,'貯蓄 投資表'!$F4:$H86,3,0)&gt;AQ32,0,VLOOKUP(AR2,'貯蓄 投資表'!$F4:$H86,3,0)))</f>
        <v/>
      </c>
      <c r="AS15" s="58" t="str">
        <f>IF(AS3="","",IF(VLOOKUP(AS2,'貯蓄 投資表'!$F4:$H86,3,0)&gt;AR32,0,VLOOKUP(AS2,'貯蓄 投資表'!$F4:$H86,3,0)))</f>
        <v/>
      </c>
      <c r="AT15" s="58" t="str">
        <f>IF(AT3="","",IF(VLOOKUP(AT2,'貯蓄 投資表'!$F4:$H86,3,0)&gt;AS32,0,VLOOKUP(AT2,'貯蓄 投資表'!$F4:$H86,3,0)))</f>
        <v/>
      </c>
      <c r="AU15" s="58" t="str">
        <f>IF(AU3="","",IF(VLOOKUP(AU2,'貯蓄 投資表'!$F4:$H86,3,0)&gt;AT32,0,VLOOKUP(AU2,'貯蓄 投資表'!$F4:$H86,3,0)))</f>
        <v/>
      </c>
      <c r="AV15" s="58" t="str">
        <f>IF(AV3="","",IF(VLOOKUP(AV2,'貯蓄 投資表'!$F4:$H86,3,0)&gt;AU32,0,VLOOKUP(AV2,'貯蓄 投資表'!$F4:$H86,3,0)))</f>
        <v/>
      </c>
      <c r="AW15" s="58" t="str">
        <f>IF(AW3="","",IF(VLOOKUP(AW2,'貯蓄 投資表'!$F4:$H86,3,0)&gt;AV32,0,VLOOKUP(AW2,'貯蓄 投資表'!$F4:$H86,3,0)))</f>
        <v/>
      </c>
      <c r="AX15" s="58" t="str">
        <f>IF(AX3="","",IF(VLOOKUP(AX2,'貯蓄 投資表'!$F4:$H86,3,0)&gt;AW32,0,VLOOKUP(AX2,'貯蓄 投資表'!$F4:$H86,3,0)))</f>
        <v/>
      </c>
      <c r="AY15" s="58" t="str">
        <f>IF(AY3="","",IF(VLOOKUP(AY2,'貯蓄 投資表'!$F4:$H86,3,0)&gt;AX32,0,VLOOKUP(AY2,'貯蓄 投資表'!$F4:$H86,3,0)))</f>
        <v/>
      </c>
      <c r="AZ15" s="58" t="str">
        <f>IF(AZ3="","",IF(VLOOKUP(AZ2,'貯蓄 投資表'!$F4:$H86,3,0)&gt;AY32,0,VLOOKUP(AZ2,'貯蓄 投資表'!$F4:$H86,3,0)))</f>
        <v/>
      </c>
      <c r="BA15" s="58" t="str">
        <f>IF(BA3="","",IF(VLOOKUP(BA2,'貯蓄 投資表'!$F4:$H86,3,0)&gt;AZ32,0,VLOOKUP(BA2,'貯蓄 投資表'!$F4:$H86,3,0)))</f>
        <v/>
      </c>
      <c r="BB15" s="58" t="str">
        <f>IF(BB3="","",IF(VLOOKUP(BB2,'貯蓄 投資表'!$F4:$H86,3,0)&gt;BA32,0,VLOOKUP(BB2,'貯蓄 投資表'!$F4:$H86,3,0)))</f>
        <v/>
      </c>
      <c r="BC15" s="58" t="str">
        <f>IF(BC3="","",IF(VLOOKUP(BC2,'貯蓄 投資表'!$F4:$H86,3,0)&gt;BB32,0,VLOOKUP(BC2,'貯蓄 投資表'!$F4:$H86,3,0)))</f>
        <v/>
      </c>
      <c r="BD15" s="58" t="str">
        <f>IF(BD3="","",IF(VLOOKUP(BD2,'貯蓄 投資表'!$F4:$H86,3,0)&gt;BC32,0,VLOOKUP(BD2,'貯蓄 投資表'!$F4:$H86,3,0)))</f>
        <v/>
      </c>
      <c r="BE15" s="58" t="str">
        <f>IF(BE3="","",IF(VLOOKUP(BE2,'貯蓄 投資表'!$F4:$H86,3,0)&gt;BD32,0,VLOOKUP(BE2,'貯蓄 投資表'!$F4:$H86,3,0)))</f>
        <v/>
      </c>
      <c r="BF15" s="58" t="str">
        <f>IF(BF3="","",IF(VLOOKUP(BF2,'貯蓄 投資表'!$F4:$H86,3,0)&gt;BE32,0,VLOOKUP(BF2,'貯蓄 投資表'!$F4:$H86,3,0)))</f>
        <v/>
      </c>
      <c r="BG15" s="58" t="str">
        <f>IF(BG3="","",IF(VLOOKUP(BG2,'貯蓄 投資表'!$F4:$H86,3,0)&gt;BF32,0,VLOOKUP(BG2,'貯蓄 投資表'!$F4:$H86,3,0)))</f>
        <v/>
      </c>
      <c r="BH15" s="58" t="str">
        <f>IF(BH3="","",IF(VLOOKUP(BH2,'貯蓄 投資表'!$F4:$H86,3,0)&gt;BG32,0,VLOOKUP(BH2,'貯蓄 投資表'!$F4:$H86,3,0)))</f>
        <v/>
      </c>
      <c r="BI15" s="58" t="str">
        <f>IF(BI3="","",IF(VLOOKUP(BI2,'貯蓄 投資表'!$F4:$H86,3,0)&gt;BH32,0,VLOOKUP(BI2,'貯蓄 投資表'!$F4:$H86,3,0)))</f>
        <v/>
      </c>
      <c r="BJ15" s="58" t="str">
        <f>IF(BJ3="","",IF(VLOOKUP(BJ2,'貯蓄 投資表'!$F4:$H86,3,0)&gt;BI32,0,VLOOKUP(BJ2,'貯蓄 投資表'!$F4:$H86,3,0)))</f>
        <v/>
      </c>
      <c r="BK15" s="58" t="str">
        <f>IF(BK3="","",IF(VLOOKUP(BK2,'貯蓄 投資表'!$F4:$H86,3,0)&gt;BJ32,0,VLOOKUP(BK2,'貯蓄 投資表'!$F4:$H86,3,0)))</f>
        <v/>
      </c>
      <c r="BL15" s="58" t="str">
        <f>IF(BL3="","",IF(VLOOKUP(BL2,'貯蓄 投資表'!$F4:$H86,3,0)&gt;BK32,0,VLOOKUP(BL2,'貯蓄 投資表'!$F4:$H86,3,0)))</f>
        <v/>
      </c>
      <c r="BM15" s="58" t="str">
        <f>IF(BM3="","",IF(VLOOKUP(BM2,'貯蓄 投資表'!$F4:$H86,3,0)&gt;BL32,0,VLOOKUP(BM2,'貯蓄 投資表'!$F4:$H86,3,0)))</f>
        <v/>
      </c>
      <c r="BN15" s="58" t="str">
        <f>IF(BN3="","",IF(VLOOKUP(BN2,'貯蓄 投資表'!$F4:$H86,3,0)&gt;BM32,0,VLOOKUP(BN2,'貯蓄 投資表'!$F4:$H86,3,0)))</f>
        <v/>
      </c>
      <c r="BO15" s="58" t="str">
        <f>IF(BO3="","",IF(VLOOKUP(BO2,'貯蓄 投資表'!$F4:$H86,3,0)&gt;BN32,0,VLOOKUP(BO2,'貯蓄 投資表'!$F4:$H86,3,0)))</f>
        <v/>
      </c>
      <c r="BP15" s="58" t="str">
        <f>IF(BP3="","",IF(VLOOKUP(BP2,'貯蓄 投資表'!$F4:$H86,3,0)&gt;BO32,0,VLOOKUP(BP2,'貯蓄 投資表'!$F4:$H86,3,0)))</f>
        <v/>
      </c>
      <c r="BQ15" s="58" t="str">
        <f>IF(BQ3="","",IF(VLOOKUP(BQ2,'貯蓄 投資表'!$F4:$H86,3,0)&gt;BP32,0,VLOOKUP(BQ2,'貯蓄 投資表'!$F4:$H86,3,0)))</f>
        <v/>
      </c>
      <c r="BR15" s="58" t="str">
        <f>IF(BR3="","",IF(VLOOKUP(BR2,'貯蓄 投資表'!$F4:$H86,3,0)&gt;BQ32,0,VLOOKUP(BR2,'貯蓄 投資表'!$F4:$H86,3,0)))</f>
        <v/>
      </c>
      <c r="BS15" s="58" t="str">
        <f>IF(BS3="","",IF(VLOOKUP(BS2,'貯蓄 投資表'!$F4:$H86,3,0)&gt;BR32,0,VLOOKUP(BS2,'貯蓄 投資表'!$F4:$H86,3,0)))</f>
        <v/>
      </c>
      <c r="BT15" s="58" t="str">
        <f>IF(BT3="","",IF(VLOOKUP(BT2,'貯蓄 投資表'!$F4:$H86,3,0)&gt;BS32,0,VLOOKUP(BT2,'貯蓄 投資表'!$F4:$H86,3,0)))</f>
        <v/>
      </c>
      <c r="BU15" s="58" t="str">
        <f>IF(BU3="","",IF(VLOOKUP(BU2,'貯蓄 投資表'!$F4:$H86,3,0)&gt;BT32,0,VLOOKUP(BU2,'貯蓄 投資表'!$F4:$H86,3,0)))</f>
        <v/>
      </c>
      <c r="BV15" s="58" t="str">
        <f>IF(BV3="","",IF(VLOOKUP(BV2,'貯蓄 投資表'!$F4:$H86,3,0)&gt;BU32,0,VLOOKUP(BV2,'貯蓄 投資表'!$F4:$H86,3,0)))</f>
        <v/>
      </c>
      <c r="BW15" s="58" t="str">
        <f>IF(BW3="","",IF(VLOOKUP(BW2,'貯蓄 投資表'!$F4:$H86,3,0)&gt;BV32,0,VLOOKUP(BW2,'貯蓄 投資表'!$F4:$H86,3,0)))</f>
        <v/>
      </c>
      <c r="BX15" s="58" t="str">
        <f>IF(BX3="","",IF(VLOOKUP(BX2,'貯蓄 投資表'!$F4:$H86,3,0)&gt;BW32,0,VLOOKUP(BX2,'貯蓄 投資表'!$F4:$H86,3,0)))</f>
        <v/>
      </c>
    </row>
    <row r="16" spans="1:76">
      <c r="A16" s="56"/>
      <c r="B16" s="60" t="str">
        <f>入力シート!F14</f>
        <v>教育資金</v>
      </c>
      <c r="C16" s="59"/>
      <c r="D16" s="58">
        <f>IF(VLOOKUP(D2,'貯蓄 投資表'!$N4:$P86,3,0)&gt;C38,0,VLOOKUP(D2,'貯蓄 投資表'!$N4:$P86,3,0))</f>
        <v>0</v>
      </c>
      <c r="E16" s="58" t="str">
        <f>IF(E3="","",IF(VLOOKUP(E2,'貯蓄 投資表'!$N4:$P86,3,0)&gt;D33,0,VLOOKUP(E2,'貯蓄 投資表'!$N4:$P86,3,0)))</f>
        <v/>
      </c>
      <c r="F16" s="58" t="str">
        <f>IF(F3="","",IF(VLOOKUP(F2,'貯蓄 投資表'!$N4:$P86,3,0)&gt;E33,0,VLOOKUP(F2,'貯蓄 投資表'!$N4:$P86,3,0)))</f>
        <v/>
      </c>
      <c r="G16" s="58" t="str">
        <f>IF(G3="","",IF(VLOOKUP(G2,'貯蓄 投資表'!$N4:$P86,3,0)&gt;F33,0,VLOOKUP(G2,'貯蓄 投資表'!$N4:$P86,3,0)))</f>
        <v/>
      </c>
      <c r="H16" s="58" t="str">
        <f>IF(H3="","",IF(VLOOKUP(H2,'貯蓄 投資表'!$N4:$P86,3,0)&gt;G33,0,VLOOKUP(H2,'貯蓄 投資表'!$N4:$P86,3,0)))</f>
        <v/>
      </c>
      <c r="I16" s="58" t="str">
        <f>IF(I3="","",IF(VLOOKUP(I2,'貯蓄 投資表'!$N4:$P86,3,0)&gt;H33,0,VLOOKUP(I2,'貯蓄 投資表'!$N4:$P86,3,0)))</f>
        <v/>
      </c>
      <c r="J16" s="58" t="str">
        <f>IF(J3="","",IF(VLOOKUP(J2,'貯蓄 投資表'!$N4:$P86,3,0)&gt;I33,0,VLOOKUP(J2,'貯蓄 投資表'!$N4:$P86,3,0)))</f>
        <v/>
      </c>
      <c r="K16" s="58" t="str">
        <f>IF(K3="","",IF(VLOOKUP(K2,'貯蓄 投資表'!$N4:$P86,3,0)&gt;J33,0,VLOOKUP(K2,'貯蓄 投資表'!$N4:$P86,3,0)))</f>
        <v/>
      </c>
      <c r="L16" s="58" t="str">
        <f>IF(L3="","",IF(VLOOKUP(L2,'貯蓄 投資表'!$N4:$P86,3,0)&gt;K33,0,VLOOKUP(L2,'貯蓄 投資表'!$N4:$P86,3,0)))</f>
        <v/>
      </c>
      <c r="M16" s="58" t="str">
        <f>IF(M3="","",IF(VLOOKUP(M2,'貯蓄 投資表'!$N4:$P86,3,0)&gt;L33,0,VLOOKUP(M2,'貯蓄 投資表'!$N4:$P86,3,0)))</f>
        <v/>
      </c>
      <c r="N16" s="58" t="str">
        <f>IF(N3="","",IF(VLOOKUP(N2,'貯蓄 投資表'!$N4:$P86,3,0)&gt;M33,0,VLOOKUP(N2,'貯蓄 投資表'!$N4:$P86,3,0)))</f>
        <v/>
      </c>
      <c r="O16" s="58" t="str">
        <f>IF(O3="","",IF(VLOOKUP(O2,'貯蓄 投資表'!$N4:$P86,3,0)&gt;N33,0,VLOOKUP(O2,'貯蓄 投資表'!$N4:$P86,3,0)))</f>
        <v/>
      </c>
      <c r="P16" s="58" t="str">
        <f>IF(P3="","",IF(VLOOKUP(P2,'貯蓄 投資表'!$N4:$P86,3,0)&gt;O33,0,VLOOKUP(P2,'貯蓄 投資表'!$N4:$P86,3,0)))</f>
        <v/>
      </c>
      <c r="Q16" s="58" t="str">
        <f>IF(Q3="","",IF(VLOOKUP(Q2,'貯蓄 投資表'!$N4:$P86,3,0)&gt;P33,0,VLOOKUP(Q2,'貯蓄 投資表'!$N4:$P86,3,0)))</f>
        <v/>
      </c>
      <c r="R16" s="58" t="str">
        <f>IF(R3="","",IF(VLOOKUP(R2,'貯蓄 投資表'!$N4:$P86,3,0)&gt;Q33,0,VLOOKUP(R2,'貯蓄 投資表'!$N4:$P86,3,0)))</f>
        <v/>
      </c>
      <c r="S16" s="58" t="str">
        <f>IF(S3="","",IF(VLOOKUP(S2,'貯蓄 投資表'!$N4:$P86,3,0)&gt;R33,0,VLOOKUP(S2,'貯蓄 投資表'!$N4:$P86,3,0)))</f>
        <v/>
      </c>
      <c r="T16" s="58" t="str">
        <f>IF(T3="","",IF(VLOOKUP(T2,'貯蓄 投資表'!$N4:$P86,3,0)&gt;S33,0,VLOOKUP(T2,'貯蓄 投資表'!$N4:$P86,3,0)))</f>
        <v/>
      </c>
      <c r="U16" s="58" t="str">
        <f>IF(U3="","",IF(VLOOKUP(U2,'貯蓄 投資表'!$N4:$P86,3,0)&gt;T33,0,VLOOKUP(U2,'貯蓄 投資表'!$N4:$P86,3,0)))</f>
        <v/>
      </c>
      <c r="V16" s="58" t="str">
        <f>IF(V3="","",IF(VLOOKUP(V2,'貯蓄 投資表'!$N4:$P86,3,0)&gt;U33,0,VLOOKUP(V2,'貯蓄 投資表'!$N4:$P86,3,0)))</f>
        <v/>
      </c>
      <c r="W16" s="58" t="str">
        <f>IF(W3="","",IF(VLOOKUP(W2,'貯蓄 投資表'!$N4:$P86,3,0)&gt;V33,0,VLOOKUP(W2,'貯蓄 投資表'!$N4:$P86,3,0)))</f>
        <v/>
      </c>
      <c r="X16" s="58" t="str">
        <f>IF(X3="","",IF(VLOOKUP(X2,'貯蓄 投資表'!$N4:$P86,3,0)&gt;W33,0,VLOOKUP(X2,'貯蓄 投資表'!$N4:$P86,3,0)))</f>
        <v/>
      </c>
      <c r="Y16" s="58" t="str">
        <f>IF(Y3="","",IF(VLOOKUP(Y2,'貯蓄 投資表'!$N4:$P86,3,0)&gt;X33,0,VLOOKUP(Y2,'貯蓄 投資表'!$N4:$P86,3,0)))</f>
        <v/>
      </c>
      <c r="Z16" s="58" t="str">
        <f>IF(Z3="","",IF(VLOOKUP(Z2,'貯蓄 投資表'!$N4:$P86,3,0)&gt;Y33,0,VLOOKUP(Z2,'貯蓄 投資表'!$N4:$P86,3,0)))</f>
        <v/>
      </c>
      <c r="AA16" s="58" t="str">
        <f>IF(AA3="","",IF(VLOOKUP(AA2,'貯蓄 投資表'!$N4:$P86,3,0)&gt;Z33,0,VLOOKUP(AA2,'貯蓄 投資表'!$N4:$P86,3,0)))</f>
        <v/>
      </c>
      <c r="AB16" s="58" t="str">
        <f>IF(AB3="","",IF(VLOOKUP(AB2,'貯蓄 投資表'!$N4:$P86,3,0)&gt;AA33,0,VLOOKUP(AB2,'貯蓄 投資表'!$N4:$P86,3,0)))</f>
        <v/>
      </c>
      <c r="AC16" s="58" t="str">
        <f>IF(AC3="","",IF(VLOOKUP(AC2,'貯蓄 投資表'!$N4:$P86,3,0)&gt;AB33,0,VLOOKUP(AC2,'貯蓄 投資表'!$N4:$P86,3,0)))</f>
        <v/>
      </c>
      <c r="AD16" s="58" t="str">
        <f>IF(AD3="","",IF(VLOOKUP(AD2,'貯蓄 投資表'!$N4:$P86,3,0)&gt;AC33,0,VLOOKUP(AD2,'貯蓄 投資表'!$N4:$P86,3,0)))</f>
        <v/>
      </c>
      <c r="AE16" s="58" t="str">
        <f>IF(AE3="","",IF(VLOOKUP(AE2,'貯蓄 投資表'!$N4:$P86,3,0)&gt;AD33,0,VLOOKUP(AE2,'貯蓄 投資表'!$N4:$P86,3,0)))</f>
        <v/>
      </c>
      <c r="AF16" s="58" t="str">
        <f>IF(AF3="","",IF(VLOOKUP(AF2,'貯蓄 投資表'!$N4:$P86,3,0)&gt;AE33,0,VLOOKUP(AF2,'貯蓄 投資表'!$N4:$P86,3,0)))</f>
        <v/>
      </c>
      <c r="AG16" s="58" t="str">
        <f>IF(AG3="","",IF(VLOOKUP(AG2,'貯蓄 投資表'!$N4:$P86,3,0)&gt;AF33,0,VLOOKUP(AG2,'貯蓄 投資表'!$N4:$P86,3,0)))</f>
        <v/>
      </c>
      <c r="AH16" s="58" t="str">
        <f>IF(AH3="","",IF(VLOOKUP(AH2,'貯蓄 投資表'!$N4:$P86,3,0)&gt;AG33,0,VLOOKUP(AH2,'貯蓄 投資表'!$N4:$P86,3,0)))</f>
        <v/>
      </c>
      <c r="AI16" s="58" t="str">
        <f>IF(AI3="","",IF(VLOOKUP(AI2,'貯蓄 投資表'!$N4:$P86,3,0)&gt;AH33,0,VLOOKUP(AI2,'貯蓄 投資表'!$N4:$P86,3,0)))</f>
        <v/>
      </c>
      <c r="AJ16" s="58" t="str">
        <f>IF(AJ3="","",IF(VLOOKUP(AJ2,'貯蓄 投資表'!$N4:$P86,3,0)&gt;AI33,0,VLOOKUP(AJ2,'貯蓄 投資表'!$N4:$P86,3,0)))</f>
        <v/>
      </c>
      <c r="AK16" s="58" t="str">
        <f>IF(AK3="","",IF(VLOOKUP(AK2,'貯蓄 投資表'!$N4:$P86,3,0)&gt;AJ33,0,VLOOKUP(AK2,'貯蓄 投資表'!$N4:$P86,3,0)))</f>
        <v/>
      </c>
      <c r="AL16" s="58" t="str">
        <f>IF(AL3="","",IF(VLOOKUP(AL2,'貯蓄 投資表'!$N4:$P86,3,0)&gt;AK33,0,VLOOKUP(AL2,'貯蓄 投資表'!$N4:$P86,3,0)))</f>
        <v/>
      </c>
      <c r="AM16" s="58" t="str">
        <f>IF(AM3="","",IF(VLOOKUP(AM2,'貯蓄 投資表'!$N4:$P86,3,0)&gt;AL33,0,VLOOKUP(AM2,'貯蓄 投資表'!$N4:$P86,3,0)))</f>
        <v/>
      </c>
      <c r="AN16" s="58" t="str">
        <f>IF(AN3="","",IF(VLOOKUP(AN2,'貯蓄 投資表'!$N4:$P86,3,0)&gt;AM33,0,VLOOKUP(AN2,'貯蓄 投資表'!$N4:$P86,3,0)))</f>
        <v/>
      </c>
      <c r="AO16" s="58" t="str">
        <f>IF(AO3="","",IF(VLOOKUP(AO2,'貯蓄 投資表'!$N4:$P86,3,0)&gt;AN33,0,VLOOKUP(AO2,'貯蓄 投資表'!$N4:$P86,3,0)))</f>
        <v/>
      </c>
      <c r="AP16" s="58" t="str">
        <f>IF(AP3="","",IF(VLOOKUP(AP2,'貯蓄 投資表'!$N4:$P86,3,0)&gt;AO33,0,VLOOKUP(AP2,'貯蓄 投資表'!$N4:$P86,3,0)))</f>
        <v/>
      </c>
      <c r="AQ16" s="58" t="str">
        <f>IF(AQ3="","",IF(VLOOKUP(AQ2,'貯蓄 投資表'!$N4:$P86,3,0)&gt;AP33,0,VLOOKUP(AQ2,'貯蓄 投資表'!$N4:$P86,3,0)))</f>
        <v/>
      </c>
      <c r="AR16" s="58" t="str">
        <f>IF(AR3="","",IF(VLOOKUP(AR2,'貯蓄 投資表'!$N4:$P86,3,0)&gt;AQ33,0,VLOOKUP(AR2,'貯蓄 投資表'!$N4:$P86,3,0)))</f>
        <v/>
      </c>
      <c r="AS16" s="58" t="str">
        <f>IF(AS3="","",IF(VLOOKUP(AS2,'貯蓄 投資表'!$N4:$P86,3,0)&gt;AR33,0,VLOOKUP(AS2,'貯蓄 投資表'!$N4:$P86,3,0)))</f>
        <v/>
      </c>
      <c r="AT16" s="58" t="str">
        <f>IF(AT3="","",IF(VLOOKUP(AT2,'貯蓄 投資表'!$N4:$P86,3,0)&gt;AS33,0,VLOOKUP(AT2,'貯蓄 投資表'!$N4:$P86,3,0)))</f>
        <v/>
      </c>
      <c r="AU16" s="58" t="str">
        <f>IF(AU3="","",IF(VLOOKUP(AU2,'貯蓄 投資表'!$N4:$P86,3,0)&gt;AT33,0,VLOOKUP(AU2,'貯蓄 投資表'!$N4:$P86,3,0)))</f>
        <v/>
      </c>
      <c r="AV16" s="58" t="str">
        <f>IF(AV3="","",IF(VLOOKUP(AV2,'貯蓄 投資表'!$N4:$P86,3,0)&gt;AU33,0,VLOOKUP(AV2,'貯蓄 投資表'!$N4:$P86,3,0)))</f>
        <v/>
      </c>
      <c r="AW16" s="58" t="str">
        <f>IF(AW3="","",IF(VLOOKUP(AW2,'貯蓄 投資表'!$N4:$P86,3,0)&gt;AV33,0,VLOOKUP(AW2,'貯蓄 投資表'!$N4:$P86,3,0)))</f>
        <v/>
      </c>
      <c r="AX16" s="58" t="str">
        <f>IF(AX3="","",IF(VLOOKUP(AX2,'貯蓄 投資表'!$N4:$P86,3,0)&gt;AW33,0,VLOOKUP(AX2,'貯蓄 投資表'!$N4:$P86,3,0)))</f>
        <v/>
      </c>
      <c r="AY16" s="58" t="str">
        <f>IF(AY3="","",IF(VLOOKUP(AY2,'貯蓄 投資表'!$N4:$P86,3,0)&gt;AX33,0,VLOOKUP(AY2,'貯蓄 投資表'!$N4:$P86,3,0)))</f>
        <v/>
      </c>
      <c r="AZ16" s="58" t="str">
        <f>IF(AZ3="","",IF(VLOOKUP(AZ2,'貯蓄 投資表'!$N4:$P86,3,0)&gt;AY33,0,VLOOKUP(AZ2,'貯蓄 投資表'!$N4:$P86,3,0)))</f>
        <v/>
      </c>
      <c r="BA16" s="58" t="str">
        <f>IF(BA3="","",IF(VLOOKUP(BA2,'貯蓄 投資表'!$N4:$P86,3,0)&gt;AZ33,0,VLOOKUP(BA2,'貯蓄 投資表'!$N4:$P86,3,0)))</f>
        <v/>
      </c>
      <c r="BB16" s="58" t="str">
        <f>IF(BB3="","",IF(VLOOKUP(BB2,'貯蓄 投資表'!$N4:$P86,3,0)&gt;BA33,0,VLOOKUP(BB2,'貯蓄 投資表'!$N4:$P86,3,0)))</f>
        <v/>
      </c>
      <c r="BC16" s="58" t="str">
        <f>IF(BC3="","",IF(VLOOKUP(BC2,'貯蓄 投資表'!$N4:$P86,3,0)&gt;BB33,0,VLOOKUP(BC2,'貯蓄 投資表'!$N4:$P86,3,0)))</f>
        <v/>
      </c>
      <c r="BD16" s="58" t="str">
        <f>IF(BD3="","",IF(VLOOKUP(BD2,'貯蓄 投資表'!$N4:$P86,3,0)&gt;BC33,0,VLOOKUP(BD2,'貯蓄 投資表'!$N4:$P86,3,0)))</f>
        <v/>
      </c>
      <c r="BE16" s="58" t="str">
        <f>IF(BE3="","",IF(VLOOKUP(BE2,'貯蓄 投資表'!$N4:$P86,3,0)&gt;BD33,0,VLOOKUP(BE2,'貯蓄 投資表'!$N4:$P86,3,0)))</f>
        <v/>
      </c>
      <c r="BF16" s="58" t="str">
        <f>IF(BF3="","",IF(VLOOKUP(BF2,'貯蓄 投資表'!$N4:$P86,3,0)&gt;BE33,0,VLOOKUP(BF2,'貯蓄 投資表'!$N4:$P86,3,0)))</f>
        <v/>
      </c>
      <c r="BG16" s="58" t="str">
        <f>IF(BG3="","",IF(VLOOKUP(BG2,'貯蓄 投資表'!$N4:$P86,3,0)&gt;BF33,0,VLOOKUP(BG2,'貯蓄 投資表'!$N4:$P86,3,0)))</f>
        <v/>
      </c>
      <c r="BH16" s="58" t="str">
        <f>IF(BH3="","",IF(VLOOKUP(BH2,'貯蓄 投資表'!$N4:$P86,3,0)&gt;BG33,0,VLOOKUP(BH2,'貯蓄 投資表'!$N4:$P86,3,0)))</f>
        <v/>
      </c>
      <c r="BI16" s="58" t="str">
        <f>IF(BI3="","",IF(VLOOKUP(BI2,'貯蓄 投資表'!$N4:$P86,3,0)&gt;BH33,0,VLOOKUP(BI2,'貯蓄 投資表'!$N4:$P86,3,0)))</f>
        <v/>
      </c>
      <c r="BJ16" s="58" t="str">
        <f>IF(BJ3="","",IF(VLOOKUP(BJ2,'貯蓄 投資表'!$N4:$P86,3,0)&gt;BI33,0,VLOOKUP(BJ2,'貯蓄 投資表'!$N4:$P86,3,0)))</f>
        <v/>
      </c>
      <c r="BK16" s="58" t="str">
        <f>IF(BK3="","",IF(VLOOKUP(BK2,'貯蓄 投資表'!$N4:$P86,3,0)&gt;BJ33,0,VLOOKUP(BK2,'貯蓄 投資表'!$N4:$P86,3,0)))</f>
        <v/>
      </c>
      <c r="BL16" s="58" t="str">
        <f>IF(BL3="","",IF(VLOOKUP(BL2,'貯蓄 投資表'!$N4:$P86,3,0)&gt;BK33,0,VLOOKUP(BL2,'貯蓄 投資表'!$N4:$P86,3,0)))</f>
        <v/>
      </c>
      <c r="BM16" s="58" t="str">
        <f>IF(BM3="","",IF(VLOOKUP(BM2,'貯蓄 投資表'!$N4:$P86,3,0)&gt;BL33,0,VLOOKUP(BM2,'貯蓄 投資表'!$N4:$P86,3,0)))</f>
        <v/>
      </c>
      <c r="BN16" s="58" t="str">
        <f>IF(BN3="","",IF(VLOOKUP(BN2,'貯蓄 投資表'!$N4:$P86,3,0)&gt;BM33,0,VLOOKUP(BN2,'貯蓄 投資表'!$N4:$P86,3,0)))</f>
        <v/>
      </c>
      <c r="BO16" s="58" t="str">
        <f>IF(BO3="","",IF(VLOOKUP(BO2,'貯蓄 投資表'!$N4:$P86,3,0)&gt;BN33,0,VLOOKUP(BO2,'貯蓄 投資表'!$N4:$P86,3,0)))</f>
        <v/>
      </c>
      <c r="BP16" s="58" t="str">
        <f>IF(BP3="","",IF(VLOOKUP(BP2,'貯蓄 投資表'!$N4:$P86,3,0)&gt;BO33,0,VLOOKUP(BP2,'貯蓄 投資表'!$N4:$P86,3,0)))</f>
        <v/>
      </c>
      <c r="BQ16" s="58" t="str">
        <f>IF(BQ3="","",IF(VLOOKUP(BQ2,'貯蓄 投資表'!$N4:$P86,3,0)&gt;BP33,0,VLOOKUP(BQ2,'貯蓄 投資表'!$N4:$P86,3,0)))</f>
        <v/>
      </c>
      <c r="BR16" s="58" t="str">
        <f>IF(BR3="","",IF(VLOOKUP(BR2,'貯蓄 投資表'!$N4:$P86,3,0)&gt;BQ33,0,VLOOKUP(BR2,'貯蓄 投資表'!$N4:$P86,3,0)))</f>
        <v/>
      </c>
      <c r="BS16" s="58" t="str">
        <f>IF(BS3="","",IF(VLOOKUP(BS2,'貯蓄 投資表'!$N4:$P86,3,0)&gt;BR33,0,VLOOKUP(BS2,'貯蓄 投資表'!$N4:$P86,3,0)))</f>
        <v/>
      </c>
      <c r="BT16" s="58" t="str">
        <f>IF(BT3="","",IF(VLOOKUP(BT2,'貯蓄 投資表'!$N4:$P86,3,0)&gt;BS33,0,VLOOKUP(BT2,'貯蓄 投資表'!$N4:$P86,3,0)))</f>
        <v/>
      </c>
      <c r="BU16" s="58" t="str">
        <f>IF(BU3="","",IF(VLOOKUP(BU2,'貯蓄 投資表'!$N4:$P86,3,0)&gt;BT33,0,VLOOKUP(BU2,'貯蓄 投資表'!$N4:$P86,3,0)))</f>
        <v/>
      </c>
      <c r="BV16" s="58" t="str">
        <f>IF(BV3="","",IF(VLOOKUP(BV2,'貯蓄 投資表'!$N4:$P86,3,0)&gt;BU33,0,VLOOKUP(BV2,'貯蓄 投資表'!$N4:$P86,3,0)))</f>
        <v/>
      </c>
      <c r="BW16" s="58" t="str">
        <f>IF(BW3="","",IF(VLOOKUP(BW2,'貯蓄 投資表'!$N4:$P86,3,0)&gt;BV33,0,VLOOKUP(BW2,'貯蓄 投資表'!$N4:$P86,3,0)))</f>
        <v/>
      </c>
      <c r="BX16" s="58" t="str">
        <f>IF(BX3="","",IF(VLOOKUP(BX2,'貯蓄 投資表'!$N4:$P86,3,0)&gt;BW33,0,VLOOKUP(BX2,'貯蓄 投資表'!$N4:$P86,3,0)))</f>
        <v/>
      </c>
    </row>
    <row r="17" spans="1:76">
      <c r="A17" s="61"/>
      <c r="B17" s="62"/>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row>
    <row r="18" spans="1:76" s="45" customFormat="1">
      <c r="A18" s="587" t="s">
        <v>3</v>
      </c>
      <c r="B18" s="588"/>
      <c r="C18" s="64"/>
      <c r="D18" s="65">
        <f t="shared" ref="D18" si="32">SUM(D19:D26)</f>
        <v>0</v>
      </c>
      <c r="E18" s="65" t="str">
        <f>IF(E3="","",SUM(E19:E26))</f>
        <v/>
      </c>
      <c r="F18" s="65" t="str">
        <f t="shared" ref="F18:BQ18" si="33">IF(F3="","",SUM(F19:F26))</f>
        <v/>
      </c>
      <c r="G18" s="65" t="str">
        <f t="shared" si="33"/>
        <v/>
      </c>
      <c r="H18" s="65" t="str">
        <f t="shared" si="33"/>
        <v/>
      </c>
      <c r="I18" s="65" t="str">
        <f t="shared" si="33"/>
        <v/>
      </c>
      <c r="J18" s="65" t="str">
        <f t="shared" si="33"/>
        <v/>
      </c>
      <c r="K18" s="65" t="str">
        <f t="shared" si="33"/>
        <v/>
      </c>
      <c r="L18" s="65" t="str">
        <f t="shared" si="33"/>
        <v/>
      </c>
      <c r="M18" s="65" t="str">
        <f t="shared" si="33"/>
        <v/>
      </c>
      <c r="N18" s="65" t="str">
        <f t="shared" si="33"/>
        <v/>
      </c>
      <c r="O18" s="65" t="str">
        <f t="shared" si="33"/>
        <v/>
      </c>
      <c r="P18" s="65" t="str">
        <f t="shared" si="33"/>
        <v/>
      </c>
      <c r="Q18" s="65" t="str">
        <f t="shared" si="33"/>
        <v/>
      </c>
      <c r="R18" s="65" t="str">
        <f t="shared" si="33"/>
        <v/>
      </c>
      <c r="S18" s="65" t="str">
        <f t="shared" si="33"/>
        <v/>
      </c>
      <c r="T18" s="65" t="str">
        <f t="shared" si="33"/>
        <v/>
      </c>
      <c r="U18" s="65" t="str">
        <f t="shared" si="33"/>
        <v/>
      </c>
      <c r="V18" s="65" t="str">
        <f t="shared" si="33"/>
        <v/>
      </c>
      <c r="W18" s="65" t="str">
        <f t="shared" si="33"/>
        <v/>
      </c>
      <c r="X18" s="65" t="str">
        <f t="shared" si="33"/>
        <v/>
      </c>
      <c r="Y18" s="65" t="str">
        <f t="shared" si="33"/>
        <v/>
      </c>
      <c r="Z18" s="65" t="str">
        <f t="shared" si="33"/>
        <v/>
      </c>
      <c r="AA18" s="65" t="str">
        <f t="shared" si="33"/>
        <v/>
      </c>
      <c r="AB18" s="65" t="str">
        <f t="shared" si="33"/>
        <v/>
      </c>
      <c r="AC18" s="65" t="str">
        <f t="shared" si="33"/>
        <v/>
      </c>
      <c r="AD18" s="65" t="str">
        <f t="shared" si="33"/>
        <v/>
      </c>
      <c r="AE18" s="65" t="str">
        <f t="shared" si="33"/>
        <v/>
      </c>
      <c r="AF18" s="65" t="str">
        <f t="shared" si="33"/>
        <v/>
      </c>
      <c r="AG18" s="65" t="str">
        <f t="shared" si="33"/>
        <v/>
      </c>
      <c r="AH18" s="65" t="str">
        <f t="shared" si="33"/>
        <v/>
      </c>
      <c r="AI18" s="65" t="str">
        <f t="shared" si="33"/>
        <v/>
      </c>
      <c r="AJ18" s="65" t="str">
        <f t="shared" si="33"/>
        <v/>
      </c>
      <c r="AK18" s="65" t="str">
        <f t="shared" si="33"/>
        <v/>
      </c>
      <c r="AL18" s="65" t="str">
        <f t="shared" si="33"/>
        <v/>
      </c>
      <c r="AM18" s="65" t="str">
        <f t="shared" si="33"/>
        <v/>
      </c>
      <c r="AN18" s="65" t="str">
        <f t="shared" si="33"/>
        <v/>
      </c>
      <c r="AO18" s="65" t="str">
        <f t="shared" si="33"/>
        <v/>
      </c>
      <c r="AP18" s="65" t="str">
        <f t="shared" si="33"/>
        <v/>
      </c>
      <c r="AQ18" s="65" t="str">
        <f t="shared" si="33"/>
        <v/>
      </c>
      <c r="AR18" s="65" t="str">
        <f t="shared" si="33"/>
        <v/>
      </c>
      <c r="AS18" s="65" t="str">
        <f t="shared" si="33"/>
        <v/>
      </c>
      <c r="AT18" s="65" t="str">
        <f t="shared" si="33"/>
        <v/>
      </c>
      <c r="AU18" s="65" t="str">
        <f t="shared" si="33"/>
        <v/>
      </c>
      <c r="AV18" s="65" t="str">
        <f t="shared" si="33"/>
        <v/>
      </c>
      <c r="AW18" s="65" t="str">
        <f t="shared" si="33"/>
        <v/>
      </c>
      <c r="AX18" s="65" t="str">
        <f t="shared" si="33"/>
        <v/>
      </c>
      <c r="AY18" s="65" t="str">
        <f t="shared" si="33"/>
        <v/>
      </c>
      <c r="AZ18" s="65" t="str">
        <f t="shared" si="33"/>
        <v/>
      </c>
      <c r="BA18" s="65" t="str">
        <f t="shared" si="33"/>
        <v/>
      </c>
      <c r="BB18" s="65" t="str">
        <f t="shared" si="33"/>
        <v/>
      </c>
      <c r="BC18" s="65" t="str">
        <f t="shared" si="33"/>
        <v/>
      </c>
      <c r="BD18" s="65" t="str">
        <f t="shared" si="33"/>
        <v/>
      </c>
      <c r="BE18" s="65" t="str">
        <f t="shared" si="33"/>
        <v/>
      </c>
      <c r="BF18" s="65" t="str">
        <f t="shared" si="33"/>
        <v/>
      </c>
      <c r="BG18" s="65" t="str">
        <f t="shared" si="33"/>
        <v/>
      </c>
      <c r="BH18" s="65" t="str">
        <f t="shared" si="33"/>
        <v/>
      </c>
      <c r="BI18" s="65" t="str">
        <f t="shared" si="33"/>
        <v/>
      </c>
      <c r="BJ18" s="65" t="str">
        <f t="shared" si="33"/>
        <v/>
      </c>
      <c r="BK18" s="65" t="str">
        <f t="shared" si="33"/>
        <v/>
      </c>
      <c r="BL18" s="65" t="str">
        <f t="shared" si="33"/>
        <v/>
      </c>
      <c r="BM18" s="65" t="str">
        <f t="shared" si="33"/>
        <v/>
      </c>
      <c r="BN18" s="65" t="str">
        <f t="shared" si="33"/>
        <v/>
      </c>
      <c r="BO18" s="65" t="str">
        <f t="shared" si="33"/>
        <v/>
      </c>
      <c r="BP18" s="65" t="str">
        <f t="shared" si="33"/>
        <v/>
      </c>
      <c r="BQ18" s="65" t="str">
        <f t="shared" si="33"/>
        <v/>
      </c>
      <c r="BR18" s="65" t="str">
        <f t="shared" ref="BR18:BX18" si="34">IF(BR3="","",SUM(BR19:BR26))</f>
        <v/>
      </c>
      <c r="BS18" s="65" t="str">
        <f t="shared" si="34"/>
        <v/>
      </c>
      <c r="BT18" s="65" t="str">
        <f t="shared" si="34"/>
        <v/>
      </c>
      <c r="BU18" s="65" t="str">
        <f t="shared" si="34"/>
        <v/>
      </c>
      <c r="BV18" s="65" t="str">
        <f t="shared" si="34"/>
        <v/>
      </c>
      <c r="BW18" s="65" t="str">
        <f t="shared" si="34"/>
        <v/>
      </c>
      <c r="BX18" s="65" t="str">
        <f t="shared" si="34"/>
        <v/>
      </c>
    </row>
    <row r="19" spans="1:76" ht="12">
      <c r="A19" s="66">
        <v>1</v>
      </c>
      <c r="B19" s="67" t="s">
        <v>9</v>
      </c>
      <c r="C19" s="68">
        <f>入力シート!L107</f>
        <v>5.0000000000000001E-3</v>
      </c>
      <c r="D19" s="69">
        <f>入力シート!F107</f>
        <v>0</v>
      </c>
      <c r="E19" s="69" t="str">
        <f>IF(E3="","",IF(ISERROR(VLOOKUP(E2,入力シート!$B109:$G112,5,0)),D19+(D19*入力シート!$L107),FV(入力シート!$L107,E2-$D2,,(VLOOKUP(E2,入力シート!$B109:$G112,5,0)*-1))))</f>
        <v/>
      </c>
      <c r="F19" s="69" t="str">
        <f>IF(F3="","",IF(ISERROR(VLOOKUP(F2,入力シート!$B109:$G112,5,0)),E19+(E19*入力シート!$L107),FV(入力シート!$L107,F2-$D2,,(VLOOKUP(F2,入力シート!$B109:$G112,5,0)*-1))))</f>
        <v/>
      </c>
      <c r="G19" s="69" t="str">
        <f>IF(G3="","",IF(ISERROR(VLOOKUP(G2,入力シート!$B109:$G112,5,0)),F19+(F19*入力シート!$L107),FV(入力シート!$L107,G2-$D2,,(VLOOKUP(G2,入力シート!$B109:$G112,5,0)*-1))))</f>
        <v/>
      </c>
      <c r="H19" s="69" t="str">
        <f>IF(H3="","",IF(ISERROR(VLOOKUP(H2,入力シート!$B109:$G112,5,0)),G19+(G19*入力シート!$L107),FV(入力シート!$L107,H2-$D2,,(VLOOKUP(H2,入力シート!$B109:$G112,5,0)*-1))))</f>
        <v/>
      </c>
      <c r="I19" s="69" t="str">
        <f>IF(I3="","",IF(ISERROR(VLOOKUP(I2,入力シート!$B109:$G112,5,0)),H19+(H19*入力シート!$L107),FV(入力シート!$L107,I2-$D2,,(VLOOKUP(I2,入力シート!$B109:$G112,5,0)*-1))))</f>
        <v/>
      </c>
      <c r="J19" s="69" t="str">
        <f>IF(J3="","",IF(ISERROR(VLOOKUP(J2,入力シート!$B109:$G112,5,0)),I19+(I19*入力シート!$L107),FV(入力シート!$L107,J2-$D2,,(VLOOKUP(J2,入力シート!$B109:$G112,5,0)*-1))))</f>
        <v/>
      </c>
      <c r="K19" s="69" t="str">
        <f>IF(K3="","",IF(ISERROR(VLOOKUP(K2,入力シート!$B109:$G112,5,0)),J19+(J19*入力シート!$L107),FV(入力シート!$L107,K2-$D2,,(VLOOKUP(K2,入力シート!$B109:$G112,5,0)*-1))))</f>
        <v/>
      </c>
      <c r="L19" s="69" t="str">
        <f>IF(L3="","",IF(ISERROR(VLOOKUP(L2,入力シート!$B109:$G112,5,0)),K19+(K19*入力シート!$L107),FV(入力シート!$L107,L2-$D2,,(VLOOKUP(L2,入力シート!$B109:$G112,5,0)*-1))))</f>
        <v/>
      </c>
      <c r="M19" s="69" t="str">
        <f>IF(M3="","",IF(ISERROR(VLOOKUP(M2,入力シート!$B109:$G112,5,0)),L19+(L19*入力シート!$L107),FV(入力シート!$L107,M2-$D2,,(VLOOKUP(M2,入力シート!$B109:$G112,5,0)*-1))))</f>
        <v/>
      </c>
      <c r="N19" s="69" t="str">
        <f>IF(N3="","",IF(ISERROR(VLOOKUP(N2,入力シート!$B109:$G112,5,0)),M19+(M19*入力シート!$L107),FV(入力シート!$L107,N2-$D2,,(VLOOKUP(N2,入力シート!$B109:$G112,5,0)*-1))))</f>
        <v/>
      </c>
      <c r="O19" s="69" t="str">
        <f>IF(O3="","",IF(ISERROR(VLOOKUP(O2,入力シート!$B109:$G112,5,0)),N19+(N19*入力シート!$L107),FV(入力シート!$L107,O2-$D2,,(VLOOKUP(O2,入力シート!$B109:$G112,5,0)*-1))))</f>
        <v/>
      </c>
      <c r="P19" s="69" t="str">
        <f>IF(P3="","",IF(ISERROR(VLOOKUP(P2,入力シート!$B109:$G112,5,0)),O19+(O19*入力シート!$L107),FV(入力シート!$L107,P2-$D2,,(VLOOKUP(P2,入力シート!$B109:$G112,5,0)*-1))))</f>
        <v/>
      </c>
      <c r="Q19" s="69" t="str">
        <f>IF(Q3="","",IF(ISERROR(VLOOKUP(Q2,入力シート!$B109:$G112,5,0)),P19+(P19*入力シート!$L107),FV(入力シート!$L107,Q2-$D2,,(VLOOKUP(Q2,入力シート!$B109:$G112,5,0)*-1))))</f>
        <v/>
      </c>
      <c r="R19" s="69" t="str">
        <f>IF(R3="","",IF(ISERROR(VLOOKUP(R2,入力シート!$B109:$G112,5,0)),Q19+(Q19*入力シート!$L107),FV(入力シート!$L107,R2-$D2,,(VLOOKUP(R2,入力シート!$B109:$G112,5,0)*-1))))</f>
        <v/>
      </c>
      <c r="S19" s="69" t="str">
        <f>IF(S3="","",IF(ISERROR(VLOOKUP(S2,入力シート!$B109:$G112,5,0)),R19+(R19*入力シート!$L107),FV(入力シート!$L107,S2-$D2,,(VLOOKUP(S2,入力シート!$B109:$G112,5,0)*-1))))</f>
        <v/>
      </c>
      <c r="T19" s="69" t="str">
        <f>IF(T3="","",IF(ISERROR(VLOOKUP(T2,入力シート!$B109:$G112,5,0)),S19+(S19*入力シート!$L107),FV(入力シート!$L107,T2-$D2,,(VLOOKUP(T2,入力シート!$B109:$G112,5,0)*-1))))</f>
        <v/>
      </c>
      <c r="U19" s="69" t="str">
        <f>IF(U3="","",IF(ISERROR(VLOOKUP(U2,入力シート!$B109:$G112,5,0)),T19+(T19*入力シート!$L107),FV(入力シート!$L107,U2-$D2,,(VLOOKUP(U2,入力シート!$B109:$G112,5,0)*-1))))</f>
        <v/>
      </c>
      <c r="V19" s="69" t="str">
        <f>IF(V3="","",IF(ISERROR(VLOOKUP(V2,入力シート!$B109:$G112,5,0)),U19+(U19*入力シート!$L107),FV(入力シート!$L107,V2-$D2,,(VLOOKUP(V2,入力シート!$B109:$G112,5,0)*-1))))</f>
        <v/>
      </c>
      <c r="W19" s="69" t="str">
        <f>IF(W3="","",IF(ISERROR(VLOOKUP(W2,入力シート!$B109:$G112,5,0)),V19+(V19*入力シート!$L107),FV(入力シート!$L107,W2-$D2,,(VLOOKUP(W2,入力シート!$B109:$G112,5,0)*-1))))</f>
        <v/>
      </c>
      <c r="X19" s="69" t="str">
        <f>IF(X3="","",IF(ISERROR(VLOOKUP(X2,入力シート!$B109:$G112,5,0)),W19+(W19*入力シート!$L107),FV(入力シート!$L107,X2-$D2,,(VLOOKUP(X2,入力シート!$B109:$G112,5,0)*-1))))</f>
        <v/>
      </c>
      <c r="Y19" s="69" t="str">
        <f>IF(Y3="","",IF(ISERROR(VLOOKUP(Y2,入力シート!$B109:$G112,5,0)),X19+(X19*入力シート!$L107),FV(入力シート!$L107,Y2-$D2,,(VLOOKUP(Y2,入力シート!$B109:$G112,5,0)*-1))))</f>
        <v/>
      </c>
      <c r="Z19" s="69" t="str">
        <f>IF(Z3="","",IF(ISERROR(VLOOKUP(Z2,入力シート!$B109:$G112,5,0)),Y19+(Y19*入力シート!$L107),FV(入力シート!$L107,Z2-$D2,,(VLOOKUP(Z2,入力シート!$B109:$G112,5,0)*-1))))</f>
        <v/>
      </c>
      <c r="AA19" s="69" t="str">
        <f>IF(AA3="","",IF(ISERROR(VLOOKUP(AA2,入力シート!$B109:$G112,5,0)),Z19+(Z19*入力シート!$L107),FV(入力シート!$L107,AA2-$D2,,(VLOOKUP(AA2,入力シート!$B109:$G112,5,0)*-1))))</f>
        <v/>
      </c>
      <c r="AB19" s="69" t="str">
        <f>IF(AB3="","",IF(ISERROR(VLOOKUP(AB2,入力シート!$B109:$G112,5,0)),AA19+(AA19*入力シート!$L107),FV(入力シート!$L107,AB2-$D2,,(VLOOKUP(AB2,入力シート!$B109:$G112,5,0)*-1))))</f>
        <v/>
      </c>
      <c r="AC19" s="69" t="str">
        <f>IF(AC3="","",IF(ISERROR(VLOOKUP(AC2,入力シート!$B109:$G112,5,0)),AB19+(AB19*入力シート!$L107),FV(入力シート!$L107,AC2-$D2,,(VLOOKUP(AC2,入力シート!$B109:$G112,5,0)*-1))))</f>
        <v/>
      </c>
      <c r="AD19" s="69" t="str">
        <f>IF(AD3="","",IF(ISERROR(VLOOKUP(AD2,入力シート!$B109:$G112,5,0)),AC19+(AC19*入力シート!$L107),FV(入力シート!$L107,AD2-$D2,,(VLOOKUP(AD2,入力シート!$B109:$G112,5,0)*-1))))</f>
        <v/>
      </c>
      <c r="AE19" s="69" t="str">
        <f>IF(AE3="","",IF(ISERROR(VLOOKUP(AE2,入力シート!$B109:$G112,5,0)),AD19+(AD19*入力シート!$L107),FV(入力シート!$L107,AE2-$D2,,(VLOOKUP(AE2,入力シート!$B109:$G112,5,0)*-1))))</f>
        <v/>
      </c>
      <c r="AF19" s="69" t="str">
        <f>IF(AF3="","",IF(ISERROR(VLOOKUP(AF2,入力シート!$B109:$G112,5,0)),AE19+(AE19*入力シート!$L107),FV(入力シート!$L107,AF2-$D2,,(VLOOKUP(AF2,入力シート!$B109:$G112,5,0)*-1))))</f>
        <v/>
      </c>
      <c r="AG19" s="69" t="str">
        <f>IF(AG3="","",IF(ISERROR(VLOOKUP(AG2,入力シート!$B109:$G112,5,0)),AF19+(AF19*入力シート!$L107),FV(入力シート!$L107,AG2-$D2,,(VLOOKUP(AG2,入力シート!$B109:$G112,5,0)*-1))))</f>
        <v/>
      </c>
      <c r="AH19" s="69" t="str">
        <f>IF(AH3="","",IF(ISERROR(VLOOKUP(AH2,入力シート!$B109:$G112,5,0)),AG19+(AG19*入力シート!$L107),FV(入力シート!$L107,AH2-$D2,,(VLOOKUP(AH2,入力シート!$B109:$G112,5,0)*-1))))</f>
        <v/>
      </c>
      <c r="AI19" s="69" t="str">
        <f>IF(AI3="","",IF(ISERROR(VLOOKUP(AI2,入力シート!$B109:$G112,5,0)),AH19+(AH19*入力シート!$L107),FV(入力シート!$L107,AI2-$D2,,(VLOOKUP(AI2,入力シート!$B109:$G112,5,0)*-1))))</f>
        <v/>
      </c>
      <c r="AJ19" s="69" t="str">
        <f>IF(AJ3="","",IF(ISERROR(VLOOKUP(AJ2,入力シート!$B109:$G112,5,0)),AI19+(AI19*入力シート!$L107),FV(入力シート!$L107,AJ2-$D2,,(VLOOKUP(AJ2,入力シート!$B109:$G112,5,0)*-1))))</f>
        <v/>
      </c>
      <c r="AK19" s="69" t="str">
        <f>IF(AK3="","",IF(ISERROR(VLOOKUP(AK2,入力シート!$B109:$G112,5,0)),AJ19+(AJ19*入力シート!$L107),FV(入力シート!$L107,AK2-$D2,,(VLOOKUP(AK2,入力シート!$B109:$G112,5,0)*-1))))</f>
        <v/>
      </c>
      <c r="AL19" s="69" t="str">
        <f>IF(AL3="","",IF(ISERROR(VLOOKUP(AL2,入力シート!$B109:$G112,5,0)),AK19+(AK19*入力シート!$L107),FV(入力シート!$L107,AL2-$D2,,(VLOOKUP(AL2,入力シート!$B109:$G112,5,0)*-1))))</f>
        <v/>
      </c>
      <c r="AM19" s="69" t="str">
        <f>IF(AM3="","",IF(ISERROR(VLOOKUP(AM2,入力シート!$B109:$G112,5,0)),AL19+(AL19*入力シート!$L107),FV(入力シート!$L107,AM2-$D2,,(VLOOKUP(AM2,入力シート!$B109:$G112,5,0)*-1))))</f>
        <v/>
      </c>
      <c r="AN19" s="69" t="str">
        <f>IF(AN3="","",IF(ISERROR(VLOOKUP(AN2,入力シート!$B109:$G112,5,0)),AM19+(AM19*入力シート!$L107),FV(入力シート!$L107,AN2-$D2,,(VLOOKUP(AN2,入力シート!$B109:$G112,5,0)*-1))))</f>
        <v/>
      </c>
      <c r="AO19" s="69" t="str">
        <f>IF(AO3="","",IF(ISERROR(VLOOKUP(AO2,入力シート!$B109:$G112,5,0)),AN19+(AN19*入力シート!$L107),FV(入力シート!$L107,AO2-$D2,,(VLOOKUP(AO2,入力シート!$B109:$G112,5,0)*-1))))</f>
        <v/>
      </c>
      <c r="AP19" s="69" t="str">
        <f>IF(AP3="","",IF(ISERROR(VLOOKUP(AP2,入力シート!$B109:$G112,5,0)),AO19+(AO19*入力シート!$L107),FV(入力シート!$L107,AP2-$D2,,(VLOOKUP(AP2,入力シート!$B109:$G112,5,0)*-1))))</f>
        <v/>
      </c>
      <c r="AQ19" s="69" t="str">
        <f>IF(AQ3="","",IF(ISERROR(VLOOKUP(AQ2,入力シート!$B109:$G112,5,0)),AP19+(AP19*入力シート!$L107),FV(入力シート!$L107,AQ2-$D2,,(VLOOKUP(AQ2,入力シート!$B109:$G112,5,0)*-1))))</f>
        <v/>
      </c>
      <c r="AR19" s="69" t="str">
        <f>IF(AR3="","",IF(ISERROR(VLOOKUP(AR2,入力シート!$B109:$G112,5,0)),AQ19+(AQ19*入力シート!$L107),FV(入力シート!$L107,AR2-$D2,,(VLOOKUP(AR2,入力シート!$B109:$G112,5,0)*-1))))</f>
        <v/>
      </c>
      <c r="AS19" s="69" t="str">
        <f>IF(AS3="","",IF(ISERROR(VLOOKUP(AS2,入力シート!$B109:$G112,5,0)),AR19+(AR19*入力シート!$L107),FV(入力シート!$L107,AS2-$D2,,(VLOOKUP(AS2,入力シート!$B109:$G112,5,0)*-1))))</f>
        <v/>
      </c>
      <c r="AT19" s="69" t="str">
        <f>IF(AT3="","",IF(ISERROR(VLOOKUP(AT2,入力シート!$B109:$G112,5,0)),AS19+(AS19*入力シート!$L107),FV(入力シート!$L107,AT2-$D2,,(VLOOKUP(AT2,入力シート!$B109:$G112,5,0)*-1))))</f>
        <v/>
      </c>
      <c r="AU19" s="69" t="str">
        <f>IF(AU3="","",IF(ISERROR(VLOOKUP(AU2,入力シート!$B109:$G112,5,0)),AT19+(AT19*入力シート!$L107),FV(入力シート!$L107,AU2-$D2,,(VLOOKUP(AU2,入力シート!$B109:$G112,5,0)*-1))))</f>
        <v/>
      </c>
      <c r="AV19" s="69" t="str">
        <f>IF(AV3="","",IF(ISERROR(VLOOKUP(AV2,入力シート!$B109:$G112,5,0)),AU19+(AU19*入力シート!$L107),FV(入力シート!$L107,AV2-$D2,,(VLOOKUP(AV2,入力シート!$B109:$G112,5,0)*-1))))</f>
        <v/>
      </c>
      <c r="AW19" s="69" t="str">
        <f>IF(AW3="","",IF(ISERROR(VLOOKUP(AW2,入力シート!$B109:$G112,5,0)),AV19+(AV19*入力シート!$L107),FV(入力シート!$L107,AW2-$D2,,(VLOOKUP(AW2,入力シート!$B109:$G112,5,0)*-1))))</f>
        <v/>
      </c>
      <c r="AX19" s="69" t="str">
        <f>IF(AX3="","",IF(ISERROR(VLOOKUP(AX2,入力シート!$B109:$G112,5,0)),AW19+(AW19*入力シート!$L107),FV(入力シート!$L107,AX2-$D2,,(VLOOKUP(AX2,入力シート!$B109:$G112,5,0)*-1))))</f>
        <v/>
      </c>
      <c r="AY19" s="69" t="str">
        <f>IF(AY3="","",IF(ISERROR(VLOOKUP(AY2,入力シート!$B109:$G112,5,0)),AX19+(AX19*入力シート!$L107),FV(入力シート!$L107,AY2-$D2,,(VLOOKUP(AY2,入力シート!$B109:$G112,5,0)*-1))))</f>
        <v/>
      </c>
      <c r="AZ19" s="69" t="str">
        <f>IF(AZ3="","",IF(ISERROR(VLOOKUP(AZ2,入力シート!$B109:$G112,5,0)),AY19+(AY19*入力シート!$L107),FV(入力シート!$L107,AZ2-$D2,,(VLOOKUP(AZ2,入力シート!$B109:$G112,5,0)*-1))))</f>
        <v/>
      </c>
      <c r="BA19" s="69" t="str">
        <f>IF(BA3="","",IF(ISERROR(VLOOKUP(BA2,入力シート!$B109:$G112,5,0)),AZ19+(AZ19*入力シート!$L107),FV(入力シート!$L107,BA2-$D2,,(VLOOKUP(BA2,入力シート!$B109:$G112,5,0)*-1))))</f>
        <v/>
      </c>
      <c r="BB19" s="69" t="str">
        <f>IF(BB3="","",IF(ISERROR(VLOOKUP(BB2,入力シート!$B109:$G112,5,0)),BA19+(BA19*入力シート!$L107),FV(入力シート!$L107,BB2-$D2,,(VLOOKUP(BB2,入力シート!$B109:$G112,5,0)*-1))))</f>
        <v/>
      </c>
      <c r="BC19" s="69" t="str">
        <f>IF(BC3="","",IF(ISERROR(VLOOKUP(BC2,入力シート!$B109:$G112,5,0)),BB19+(BB19*入力シート!$L107),FV(入力シート!$L107,BC2-$D2,,(VLOOKUP(BC2,入力シート!$B109:$G112,5,0)*-1))))</f>
        <v/>
      </c>
      <c r="BD19" s="69" t="str">
        <f>IF(BD3="","",IF(ISERROR(VLOOKUP(BD2,入力シート!$B109:$G112,5,0)),BC19+(BC19*入力シート!$L107),FV(入力シート!$L107,BD2-$D2,,(VLOOKUP(BD2,入力シート!$B109:$G112,5,0)*-1))))</f>
        <v/>
      </c>
      <c r="BE19" s="69" t="str">
        <f>IF(BE3="","",IF(ISERROR(VLOOKUP(BE2,入力シート!$B109:$G112,5,0)),BD19+(BD19*入力シート!$L107),FV(入力シート!$L107,BE2-$D2,,(VLOOKUP(BE2,入力シート!$B109:$G112,5,0)*-1))))</f>
        <v/>
      </c>
      <c r="BF19" s="69" t="str">
        <f>IF(BF3="","",IF(ISERROR(VLOOKUP(BF2,入力シート!$B109:$G112,5,0)),BE19+(BE19*入力シート!$L107),FV(入力シート!$L107,BF2-$D2,,(VLOOKUP(BF2,入力シート!$B109:$G112,5,0)*-1))))</f>
        <v/>
      </c>
      <c r="BG19" s="69" t="str">
        <f>IF(BG3="","",IF(ISERROR(VLOOKUP(BG2,入力シート!$B109:$G112,5,0)),BF19+(BF19*入力シート!$L107),FV(入力シート!$L107,BG2-$D2,,(VLOOKUP(BG2,入力シート!$B109:$G112,5,0)*-1))))</f>
        <v/>
      </c>
      <c r="BH19" s="69" t="str">
        <f>IF(BH3="","",IF(ISERROR(VLOOKUP(BH2,入力シート!$B109:$G112,5,0)),BG19+(BG19*入力シート!$L107),FV(入力シート!$L107,BH2-$D2,,(VLOOKUP(BH2,入力シート!$B109:$G112,5,0)*-1))))</f>
        <v/>
      </c>
      <c r="BI19" s="69" t="str">
        <f>IF(BI3="","",IF(ISERROR(VLOOKUP(BI2,入力シート!$B109:$G112,5,0)),BH19+(BH19*入力シート!$L107),FV(入力シート!$L107,BI2-$D2,,(VLOOKUP(BI2,入力シート!$B109:$G112,5,0)*-1))))</f>
        <v/>
      </c>
      <c r="BJ19" s="69" t="str">
        <f>IF(BJ3="","",IF(ISERROR(VLOOKUP(BJ2,入力シート!$B109:$G112,5,0)),BI19+(BI19*入力シート!$L107),FV(入力シート!$L107,BJ2-$D2,,(VLOOKUP(BJ2,入力シート!$B109:$G112,5,0)*-1))))</f>
        <v/>
      </c>
      <c r="BK19" s="69" t="str">
        <f>IF(BK3="","",IF(ISERROR(VLOOKUP(BK2,入力シート!$B109:$G112,5,0)),BJ19+(BJ19*入力シート!$L107),FV(入力シート!$L107,BK2-$D2,,(VLOOKUP(BK2,入力シート!$B109:$G112,5,0)*-1))))</f>
        <v/>
      </c>
      <c r="BL19" s="69" t="str">
        <f>IF(BL3="","",IF(ISERROR(VLOOKUP(BL2,入力シート!$B109:$G112,5,0)),BK19+(BK19*入力シート!$L107),FV(入力シート!$L107,BL2-$D2,,(VLOOKUP(BL2,入力シート!$B109:$G112,5,0)*-1))))</f>
        <v/>
      </c>
      <c r="BM19" s="69" t="str">
        <f>IF(BM3="","",IF(ISERROR(VLOOKUP(BM2,入力シート!$B109:$G112,5,0)),BL19+(BL19*入力シート!$L107),FV(入力シート!$L107,BM2-$D2,,(VLOOKUP(BM2,入力シート!$B109:$G112,5,0)*-1))))</f>
        <v/>
      </c>
      <c r="BN19" s="69" t="str">
        <f>IF(BN3="","",IF(ISERROR(VLOOKUP(BN2,入力シート!$B109:$G112,5,0)),BM19+(BM19*入力シート!$L107),FV(入力シート!$L107,BN2-$D2,,(VLOOKUP(BN2,入力シート!$B109:$G112,5,0)*-1))))</f>
        <v/>
      </c>
      <c r="BO19" s="69" t="str">
        <f>IF(BO3="","",IF(ISERROR(VLOOKUP(BO2,入力シート!$B109:$G112,5,0)),BN19+(BN19*入力シート!$L107),FV(入力シート!$L107,BO2-$D2,,(VLOOKUP(BO2,入力シート!$B109:$G112,5,0)*-1))))</f>
        <v/>
      </c>
      <c r="BP19" s="69" t="str">
        <f>IF(BP3="","",IF(ISERROR(VLOOKUP(BP2,入力シート!$B109:$G112,5,0)),BO19+(BO19*入力シート!$L107),FV(入力シート!$L107,BP2-$D2,,(VLOOKUP(BP2,入力シート!$B109:$G112,5,0)*-1))))</f>
        <v/>
      </c>
      <c r="BQ19" s="69" t="str">
        <f>IF(BQ3="","",IF(ISERROR(VLOOKUP(BQ2,入力シート!$B109:$G112,5,0)),BP19+(BP19*入力シート!$L107),FV(入力シート!$L107,BQ2-$D2,,(VLOOKUP(BQ2,入力シート!$B109:$G112,5,0)*-1))))</f>
        <v/>
      </c>
      <c r="BR19" s="69" t="str">
        <f>IF(BR3="","",IF(ISERROR(VLOOKUP(BR2,入力シート!$B109:$G112,5,0)),BQ19+(BQ19*入力シート!$L107),FV(入力シート!$L107,BR2-$D2,,(VLOOKUP(BR2,入力シート!$B109:$G112,5,0)*-1))))</f>
        <v/>
      </c>
      <c r="BS19" s="69" t="str">
        <f>IF(BS3="","",IF(ISERROR(VLOOKUP(BS2,入力シート!$B109:$G112,5,0)),BR19+(BR19*入力シート!$L107),FV(入力シート!$L107,BS2-$D2,,(VLOOKUP(BS2,入力シート!$B109:$G112,5,0)*-1))))</f>
        <v/>
      </c>
      <c r="BT19" s="69" t="str">
        <f>IF(BT3="","",IF(ISERROR(VLOOKUP(BT2,入力シート!$B109:$G112,5,0)),BS19+(BS19*入力シート!$L107),FV(入力シート!$L107,BT2-$D2,,(VLOOKUP(BT2,入力シート!$B109:$G112,5,0)*-1))))</f>
        <v/>
      </c>
      <c r="BU19" s="69" t="str">
        <f>IF(BU3="","",IF(ISERROR(VLOOKUP(BU2,入力シート!$B109:$G112,5,0)),BT19+(BT19*入力シート!$L107),FV(入力シート!$L107,BU2-$D2,,(VLOOKUP(BU2,入力シート!$B109:$G112,5,0)*-1))))</f>
        <v/>
      </c>
      <c r="BV19" s="69" t="str">
        <f>IF(BV3="","",IF(ISERROR(VLOOKUP(BV2,入力シート!$B109:$G112,5,0)),BU19+(BU19*入力シート!$L107),FV(入力シート!$L107,BV2-$D2,,(VLOOKUP(BV2,入力シート!$B109:$G112,5,0)*-1))))</f>
        <v/>
      </c>
      <c r="BW19" s="69" t="str">
        <f>IF(BW3="","",IF(ISERROR(VLOOKUP(BW2,入力シート!$B109:$G112,5,0)),BV19+(BV19*入力シート!$L107),FV(入力シート!$L107,BW2-$D2,,(VLOOKUP(BW2,入力シート!$B109:$G112,5,0)*-1))))</f>
        <v/>
      </c>
      <c r="BX19" s="69" t="str">
        <f>IF(BX3="","",IF(ISERROR(VLOOKUP(BX2,入力シート!$B109:$G112,5,0)),BW19+(BW19*入力シート!$L107),FV(入力シート!$L107,BX2-$D2,,(VLOOKUP(BX2,入力シート!$B109:$G112,5,0)*-1))))</f>
        <v/>
      </c>
    </row>
    <row r="20" spans="1:76" ht="12">
      <c r="A20" s="70">
        <v>2</v>
      </c>
      <c r="B20" s="71" t="s">
        <v>5</v>
      </c>
      <c r="C20" s="72" t="s">
        <v>95</v>
      </c>
      <c r="D20" s="73">
        <f>HLOOKUP(D2,入力シート!$C127:$BE132,6,0)</f>
        <v>0</v>
      </c>
      <c r="E20" s="73" t="str">
        <f>IF(E3="","",HLOOKUP(E2,入力シート!$C127:$BW132,6,0))</f>
        <v/>
      </c>
      <c r="F20" s="73" t="str">
        <f>IF(F3="","",HLOOKUP(F2,入力シート!$C127:$BW132,6,0))</f>
        <v/>
      </c>
      <c r="G20" s="73" t="str">
        <f>IF(G3="","",HLOOKUP(G2,入力シート!$C127:$BW132,6,0))</f>
        <v/>
      </c>
      <c r="H20" s="73" t="str">
        <f>IF(H3="","",HLOOKUP(H2,入力シート!$C127:$BW132,6,0))</f>
        <v/>
      </c>
      <c r="I20" s="73" t="str">
        <f>IF(I3="","",HLOOKUP(I2,入力シート!$C127:$BW132,6,0))</f>
        <v/>
      </c>
      <c r="J20" s="73" t="str">
        <f>IF(J3="","",HLOOKUP(J2,入力シート!$C127:$BW132,6,0))</f>
        <v/>
      </c>
      <c r="K20" s="73" t="str">
        <f>IF(K3="","",HLOOKUP(K2,入力シート!$C127:$BW132,6,0))</f>
        <v/>
      </c>
      <c r="L20" s="73" t="str">
        <f>IF(L3="","",HLOOKUP(L2,入力シート!$C127:$BW132,6,0))</f>
        <v/>
      </c>
      <c r="M20" s="73" t="str">
        <f>IF(M3="","",HLOOKUP(M2,入力シート!$C127:$BW132,6,0))</f>
        <v/>
      </c>
      <c r="N20" s="73" t="str">
        <f>IF(N3="","",HLOOKUP(N2,入力シート!$C127:$BW132,6,0))</f>
        <v/>
      </c>
      <c r="O20" s="73" t="str">
        <f>IF(O3="","",HLOOKUP(O2,入力シート!$C127:$BW132,6,0))</f>
        <v/>
      </c>
      <c r="P20" s="73" t="str">
        <f>IF(P3="","",HLOOKUP(P2,入力シート!$C127:$BW132,6,0))</f>
        <v/>
      </c>
      <c r="Q20" s="73" t="str">
        <f>IF(Q3="","",HLOOKUP(Q2,入力シート!$C127:$BW132,6,0))</f>
        <v/>
      </c>
      <c r="R20" s="73" t="str">
        <f>IF(R3="","",HLOOKUP(R2,入力シート!$C127:$BW132,6,0))</f>
        <v/>
      </c>
      <c r="S20" s="73" t="str">
        <f>IF(S3="","",HLOOKUP(S2,入力シート!$C127:$BW132,6,0))</f>
        <v/>
      </c>
      <c r="T20" s="73" t="str">
        <f>IF(T3="","",HLOOKUP(T2,入力シート!$C127:$BW132,6,0))</f>
        <v/>
      </c>
      <c r="U20" s="73" t="str">
        <f>IF(U3="","",HLOOKUP(U2,入力シート!$C127:$BW132,6,0))</f>
        <v/>
      </c>
      <c r="V20" s="73" t="str">
        <f>IF(V3="","",HLOOKUP(V2,入力シート!$C127:$BW132,6,0))</f>
        <v/>
      </c>
      <c r="W20" s="73" t="str">
        <f>IF(W3="","",HLOOKUP(W2,入力シート!$C127:$BW132,6,0))</f>
        <v/>
      </c>
      <c r="X20" s="73" t="str">
        <f>IF(X3="","",HLOOKUP(X2,入力シート!$C127:$BW132,6,0))</f>
        <v/>
      </c>
      <c r="Y20" s="73" t="str">
        <f>IF(Y3="","",HLOOKUP(Y2,入力シート!$C127:$BW132,6,0))</f>
        <v/>
      </c>
      <c r="Z20" s="73" t="str">
        <f>IF(Z3="","",HLOOKUP(Z2,入力シート!$C127:$BW132,6,0))</f>
        <v/>
      </c>
      <c r="AA20" s="73" t="str">
        <f>IF(AA3="","",HLOOKUP(AA2,入力シート!$C127:$BW132,6,0))</f>
        <v/>
      </c>
      <c r="AB20" s="73" t="str">
        <f>IF(AB3="","",HLOOKUP(AB2,入力シート!$C127:$BW132,6,0))</f>
        <v/>
      </c>
      <c r="AC20" s="73" t="str">
        <f>IF(AC3="","",HLOOKUP(AC2,入力シート!$C127:$BW132,6,0))</f>
        <v/>
      </c>
      <c r="AD20" s="73" t="str">
        <f>IF(AD3="","",HLOOKUP(AD2,入力シート!$C127:$BW132,6,0))</f>
        <v/>
      </c>
      <c r="AE20" s="73" t="str">
        <f>IF(AE3="","",HLOOKUP(AE2,入力シート!$C127:$BW132,6,0))</f>
        <v/>
      </c>
      <c r="AF20" s="73" t="str">
        <f>IF(AF3="","",HLOOKUP(AF2,入力シート!$C127:$BW132,6,0))</f>
        <v/>
      </c>
      <c r="AG20" s="73" t="str">
        <f>IF(AG3="","",HLOOKUP(AG2,入力シート!$C127:$BW132,6,0))</f>
        <v/>
      </c>
      <c r="AH20" s="73" t="str">
        <f>IF(AH3="","",HLOOKUP(AH2,入力シート!$C127:$BW132,6,0))</f>
        <v/>
      </c>
      <c r="AI20" s="73" t="str">
        <f>IF(AI3="","",HLOOKUP(AI2,入力シート!$C127:$BW132,6,0))</f>
        <v/>
      </c>
      <c r="AJ20" s="73" t="str">
        <f>IF(AJ3="","",HLOOKUP(AJ2,入力シート!$C127:$BW132,6,0))</f>
        <v/>
      </c>
      <c r="AK20" s="73" t="str">
        <f>IF(AK3="","",HLOOKUP(AK2,入力シート!$C127:$BW132,6,0))</f>
        <v/>
      </c>
      <c r="AL20" s="73" t="str">
        <f>IF(AL3="","",HLOOKUP(AL2,入力シート!$C127:$BW132,6,0))</f>
        <v/>
      </c>
      <c r="AM20" s="73" t="str">
        <f>IF(AM3="","",HLOOKUP(AM2,入力シート!$C127:$BW132,6,0))</f>
        <v/>
      </c>
      <c r="AN20" s="73" t="str">
        <f>IF(AN3="","",HLOOKUP(AN2,入力シート!$C127:$BW132,6,0))</f>
        <v/>
      </c>
      <c r="AO20" s="73" t="str">
        <f>IF(AO3="","",HLOOKUP(AO2,入力シート!$C127:$BW132,6,0))</f>
        <v/>
      </c>
      <c r="AP20" s="73" t="str">
        <f>IF(AP3="","",HLOOKUP(AP2,入力シート!$C127:$BW132,6,0))</f>
        <v/>
      </c>
      <c r="AQ20" s="73" t="str">
        <f>IF(AQ3="","",HLOOKUP(AQ2,入力シート!$C127:$BW132,6,0))</f>
        <v/>
      </c>
      <c r="AR20" s="73" t="str">
        <f>IF(AR3="","",HLOOKUP(AR2,入力シート!$C127:$BW132,6,0))</f>
        <v/>
      </c>
      <c r="AS20" s="73" t="str">
        <f>IF(AS3="","",HLOOKUP(AS2,入力シート!$C127:$BW132,6,0))</f>
        <v/>
      </c>
      <c r="AT20" s="73" t="str">
        <f>IF(AT3="","",HLOOKUP(AT2,入力シート!$C127:$BW132,6,0))</f>
        <v/>
      </c>
      <c r="AU20" s="73" t="str">
        <f>IF(AU3="","",HLOOKUP(AU2,入力シート!$C127:$BW132,6,0))</f>
        <v/>
      </c>
      <c r="AV20" s="73" t="str">
        <f>IF(AV3="","",HLOOKUP(AV2,入力シート!$C127:$BW132,6,0))</f>
        <v/>
      </c>
      <c r="AW20" s="73" t="str">
        <f>IF(AW3="","",HLOOKUP(AW2,入力シート!$C127:$BW132,6,0))</f>
        <v/>
      </c>
      <c r="AX20" s="73" t="str">
        <f>IF(AX3="","",HLOOKUP(AX2,入力シート!$C127:$BW132,6,0))</f>
        <v/>
      </c>
      <c r="AY20" s="73" t="str">
        <f>IF(AY3="","",HLOOKUP(AY2,入力シート!$C127:$BW132,6,0))</f>
        <v/>
      </c>
      <c r="AZ20" s="73" t="str">
        <f>IF(AZ3="","",HLOOKUP(AZ2,入力シート!$C127:$BW132,6,0))</f>
        <v/>
      </c>
      <c r="BA20" s="73" t="str">
        <f>IF(BA3="","",HLOOKUP(BA2,入力シート!$C127:$BW132,6,0))</f>
        <v/>
      </c>
      <c r="BB20" s="73" t="str">
        <f>IF(BB3="","",HLOOKUP(BB2,入力シート!$C127:$BW132,6,0))</f>
        <v/>
      </c>
      <c r="BC20" s="73" t="str">
        <f>IF(BC3="","",HLOOKUP(BC2,入力シート!$C127:$BW132,6,0))</f>
        <v/>
      </c>
      <c r="BD20" s="73" t="str">
        <f>IF(BD3="","",HLOOKUP(BD2,入力シート!$C127:$BW132,6,0))</f>
        <v/>
      </c>
      <c r="BE20" s="73" t="str">
        <f>IF(BE3="","",HLOOKUP(BE2,入力シート!$C127:$BW132,6,0))</f>
        <v/>
      </c>
      <c r="BF20" s="73" t="str">
        <f>IF(BF3="","",HLOOKUP(BF2,入力シート!$C127:$BW132,6,0))</f>
        <v/>
      </c>
      <c r="BG20" s="73" t="str">
        <f>IF(BG3="","",HLOOKUP(BG2,入力シート!$C127:$BW132,6,0))</f>
        <v/>
      </c>
      <c r="BH20" s="73" t="str">
        <f>IF(BH3="","",HLOOKUP(BH2,入力シート!$C127:$BW132,6,0))</f>
        <v/>
      </c>
      <c r="BI20" s="73" t="str">
        <f>IF(BI3="","",HLOOKUP(BI2,入力シート!$C127:$BW132,6,0))</f>
        <v/>
      </c>
      <c r="BJ20" s="73" t="str">
        <f>IF(BJ3="","",HLOOKUP(BJ2,入力シート!$C127:$BW132,6,0))</f>
        <v/>
      </c>
      <c r="BK20" s="73" t="str">
        <f>IF(BK3="","",HLOOKUP(BK2,入力シート!$C127:$BW132,6,0))</f>
        <v/>
      </c>
      <c r="BL20" s="73" t="str">
        <f>IF(BL3="","",HLOOKUP(BL2,入力シート!$C127:$BW132,6,0))</f>
        <v/>
      </c>
      <c r="BM20" s="73" t="str">
        <f>IF(BM3="","",HLOOKUP(BM2,入力シート!$C127:$BW132,6,0))</f>
        <v/>
      </c>
      <c r="BN20" s="73" t="str">
        <f>IF(BN3="","",HLOOKUP(BN2,入力シート!$C127:$BW132,6,0))</f>
        <v/>
      </c>
      <c r="BO20" s="73" t="str">
        <f>IF(BO3="","",HLOOKUP(BO2,入力シート!$C127:$BW132,6,0))</f>
        <v/>
      </c>
      <c r="BP20" s="73" t="str">
        <f>IF(BP3="","",HLOOKUP(BP2,入力シート!$C127:$BW132,6,0))</f>
        <v/>
      </c>
      <c r="BQ20" s="73" t="str">
        <f>IF(BQ3="","",HLOOKUP(BQ2,入力シート!$C127:$BW132,6,0))</f>
        <v/>
      </c>
      <c r="BR20" s="73" t="str">
        <f>IF(BR3="","",HLOOKUP(BR2,入力シート!$C127:$BW132,6,0))</f>
        <v/>
      </c>
      <c r="BS20" s="73" t="str">
        <f>IF(BS3="","",HLOOKUP(BS2,入力シート!$C127:$BW132,6,0))</f>
        <v/>
      </c>
      <c r="BT20" s="73" t="str">
        <f>IF(BT3="","",HLOOKUP(BT2,入力シート!$C127:$BW132,6,0))</f>
        <v/>
      </c>
      <c r="BU20" s="73" t="str">
        <f>IF(BU3="","",HLOOKUP(BU2,入力シート!$C127:$BW132,6,0))</f>
        <v/>
      </c>
      <c r="BV20" s="73" t="str">
        <f>IF(BV3="","",HLOOKUP(BV2,入力シート!$C127:$BW132,6,0))</f>
        <v/>
      </c>
      <c r="BW20" s="73" t="str">
        <f>IF(BW3="","",HLOOKUP(BW2,入力シート!$C127:$BW132,6,0))</f>
        <v/>
      </c>
      <c r="BX20" s="73" t="str">
        <f>IF(BX3="","",HLOOKUP(BX2,入力シート!$C127:$BW132,6,0))</f>
        <v/>
      </c>
    </row>
    <row r="21" spans="1:76" ht="12">
      <c r="A21" s="70">
        <v>3</v>
      </c>
      <c r="B21" s="71" t="s">
        <v>105</v>
      </c>
      <c r="C21" s="72" t="s">
        <v>34</v>
      </c>
      <c r="D21" s="73">
        <f>HLOOKUP(D2,入力シート!$C173:$BE180,8,0)</f>
        <v>0</v>
      </c>
      <c r="E21" s="73" t="str">
        <f>IF(E3="","",HLOOKUP(E2,入力シート!$C173:$BW180,8,0))</f>
        <v/>
      </c>
      <c r="F21" s="73" t="str">
        <f>IF(F3="","",HLOOKUP(F2,入力シート!$C173:$BW180,8,0))</f>
        <v/>
      </c>
      <c r="G21" s="73" t="str">
        <f>IF(G3="","",HLOOKUP(G2,入力シート!$C173:$BW180,8,0))</f>
        <v/>
      </c>
      <c r="H21" s="73" t="str">
        <f>IF(H3="","",HLOOKUP(H2,入力シート!$C173:$BW180,8,0))</f>
        <v/>
      </c>
      <c r="I21" s="73" t="str">
        <f>IF(I3="","",HLOOKUP(I2,入力シート!$C173:$BW180,8,0))</f>
        <v/>
      </c>
      <c r="J21" s="73" t="str">
        <f>IF(J3="","",HLOOKUP(J2,入力シート!$C173:$BW180,8,0))</f>
        <v/>
      </c>
      <c r="K21" s="73" t="str">
        <f>IF(K3="","",HLOOKUP(K2,入力シート!$C173:$BW180,8,0))</f>
        <v/>
      </c>
      <c r="L21" s="73" t="str">
        <f>IF(L3="","",HLOOKUP(L2,入力シート!$C173:$BW180,8,0))</f>
        <v/>
      </c>
      <c r="M21" s="73" t="str">
        <f>IF(M3="","",HLOOKUP(M2,入力シート!$C173:$BW180,8,0))</f>
        <v/>
      </c>
      <c r="N21" s="73" t="str">
        <f>IF(N3="","",HLOOKUP(N2,入力シート!$C173:$BW180,8,0))</f>
        <v/>
      </c>
      <c r="O21" s="73" t="str">
        <f>IF(O3="","",HLOOKUP(O2,入力シート!$C173:$BW180,8,0))</f>
        <v/>
      </c>
      <c r="P21" s="73" t="str">
        <f>IF(P3="","",HLOOKUP(P2,入力シート!$C173:$BW180,8,0))</f>
        <v/>
      </c>
      <c r="Q21" s="73" t="str">
        <f>IF(Q3="","",HLOOKUP(Q2,入力シート!$C173:$BW180,8,0))</f>
        <v/>
      </c>
      <c r="R21" s="73" t="str">
        <f>IF(R3="","",HLOOKUP(R2,入力シート!$C173:$BW180,8,0))</f>
        <v/>
      </c>
      <c r="S21" s="73" t="str">
        <f>IF(S3="","",HLOOKUP(S2,入力シート!$C173:$BW180,8,0))</f>
        <v/>
      </c>
      <c r="T21" s="73" t="str">
        <f>IF(T3="","",HLOOKUP(T2,入力シート!$C173:$BW180,8,0))</f>
        <v/>
      </c>
      <c r="U21" s="73" t="str">
        <f>IF(U3="","",HLOOKUP(U2,入力シート!$C173:$BW180,8,0))</f>
        <v/>
      </c>
      <c r="V21" s="73" t="str">
        <f>IF(V3="","",HLOOKUP(V2,入力シート!$C173:$BW180,8,0))</f>
        <v/>
      </c>
      <c r="W21" s="73" t="str">
        <f>IF(W3="","",HLOOKUP(W2,入力シート!$C173:$BW180,8,0))</f>
        <v/>
      </c>
      <c r="X21" s="73" t="str">
        <f>IF(X3="","",HLOOKUP(X2,入力シート!$C173:$BW180,8,0))</f>
        <v/>
      </c>
      <c r="Y21" s="73" t="str">
        <f>IF(Y3="","",HLOOKUP(Y2,入力シート!$C173:$BW180,8,0))</f>
        <v/>
      </c>
      <c r="Z21" s="73" t="str">
        <f>IF(Z3="","",HLOOKUP(Z2,入力シート!$C173:$BW180,8,0))</f>
        <v/>
      </c>
      <c r="AA21" s="73" t="str">
        <f>IF(AA3="","",HLOOKUP(AA2,入力シート!$C173:$BW180,8,0))</f>
        <v/>
      </c>
      <c r="AB21" s="73" t="str">
        <f>IF(AB3="","",HLOOKUP(AB2,入力シート!$C173:$BW180,8,0))</f>
        <v/>
      </c>
      <c r="AC21" s="73" t="str">
        <f>IF(AC3="","",HLOOKUP(AC2,入力シート!$C173:$BW180,8,0))</f>
        <v/>
      </c>
      <c r="AD21" s="73" t="str">
        <f>IF(AD3="","",HLOOKUP(AD2,入力シート!$C173:$BW180,8,0))</f>
        <v/>
      </c>
      <c r="AE21" s="73" t="str">
        <f>IF(AE3="","",HLOOKUP(AE2,入力シート!$C173:$BW180,8,0))</f>
        <v/>
      </c>
      <c r="AF21" s="73" t="str">
        <f>IF(AF3="","",HLOOKUP(AF2,入力シート!$C173:$BW180,8,0))</f>
        <v/>
      </c>
      <c r="AG21" s="73" t="str">
        <f>IF(AG3="","",HLOOKUP(AG2,入力シート!$C173:$BW180,8,0))</f>
        <v/>
      </c>
      <c r="AH21" s="73" t="str">
        <f>IF(AH3="","",HLOOKUP(AH2,入力シート!$C173:$BW180,8,0))</f>
        <v/>
      </c>
      <c r="AI21" s="73" t="str">
        <f>IF(AI3="","",HLOOKUP(AI2,入力シート!$C173:$BW180,8,0))</f>
        <v/>
      </c>
      <c r="AJ21" s="73" t="str">
        <f>IF(AJ3="","",HLOOKUP(AJ2,入力シート!$C173:$BW180,8,0))</f>
        <v/>
      </c>
      <c r="AK21" s="73" t="str">
        <f>IF(AK3="","",HLOOKUP(AK2,入力シート!$C173:$BW180,8,0))</f>
        <v/>
      </c>
      <c r="AL21" s="73" t="str">
        <f>IF(AL3="","",HLOOKUP(AL2,入力シート!$C173:$BW180,8,0))</f>
        <v/>
      </c>
      <c r="AM21" s="73" t="str">
        <f>IF(AM3="","",HLOOKUP(AM2,入力シート!$C173:$BW180,8,0))</f>
        <v/>
      </c>
      <c r="AN21" s="73" t="str">
        <f>IF(AN3="","",HLOOKUP(AN2,入力シート!$C173:$BW180,8,0))</f>
        <v/>
      </c>
      <c r="AO21" s="73" t="str">
        <f>IF(AO3="","",HLOOKUP(AO2,入力シート!$C173:$BW180,8,0))</f>
        <v/>
      </c>
      <c r="AP21" s="73" t="str">
        <f>IF(AP3="","",HLOOKUP(AP2,入力シート!$C173:$BW180,8,0))</f>
        <v/>
      </c>
      <c r="AQ21" s="73" t="str">
        <f>IF(AQ3="","",HLOOKUP(AQ2,入力シート!$C173:$BW180,8,0))</f>
        <v/>
      </c>
      <c r="AR21" s="73" t="str">
        <f>IF(AR3="","",HLOOKUP(AR2,入力シート!$C173:$BW180,8,0))</f>
        <v/>
      </c>
      <c r="AS21" s="73" t="str">
        <f>IF(AS3="","",HLOOKUP(AS2,入力シート!$C173:$BW180,8,0))</f>
        <v/>
      </c>
      <c r="AT21" s="73" t="str">
        <f>IF(AT3="","",HLOOKUP(AT2,入力シート!$C173:$BW180,8,0))</f>
        <v/>
      </c>
      <c r="AU21" s="73" t="str">
        <f>IF(AU3="","",HLOOKUP(AU2,入力シート!$C173:$BW180,8,0))</f>
        <v/>
      </c>
      <c r="AV21" s="73" t="str">
        <f>IF(AV3="","",HLOOKUP(AV2,入力シート!$C173:$BW180,8,0))</f>
        <v/>
      </c>
      <c r="AW21" s="73" t="str">
        <f>IF(AW3="","",HLOOKUP(AW2,入力シート!$C173:$BW180,8,0))</f>
        <v/>
      </c>
      <c r="AX21" s="73" t="str">
        <f>IF(AX3="","",HLOOKUP(AX2,入力シート!$C173:$BW180,8,0))</f>
        <v/>
      </c>
      <c r="AY21" s="73" t="str">
        <f>IF(AY3="","",HLOOKUP(AY2,入力シート!$C173:$BW180,8,0))</f>
        <v/>
      </c>
      <c r="AZ21" s="73" t="str">
        <f>IF(AZ3="","",HLOOKUP(AZ2,入力シート!$C173:$BW180,8,0))</f>
        <v/>
      </c>
      <c r="BA21" s="73" t="str">
        <f>IF(BA3="","",HLOOKUP(BA2,入力シート!$C173:$BW180,8,0))</f>
        <v/>
      </c>
      <c r="BB21" s="73" t="str">
        <f>IF(BB3="","",HLOOKUP(BB2,入力シート!$C173:$BW180,8,0))</f>
        <v/>
      </c>
      <c r="BC21" s="73" t="str">
        <f>IF(BC3="","",HLOOKUP(BC2,入力シート!$C173:$BW180,8,0))</f>
        <v/>
      </c>
      <c r="BD21" s="73" t="str">
        <f>IF(BD3="","",HLOOKUP(BD2,入力シート!$C173:$BW180,8,0))</f>
        <v/>
      </c>
      <c r="BE21" s="73" t="str">
        <f>IF(BE3="","",HLOOKUP(BE2,入力シート!$C173:$BW180,8,0))</f>
        <v/>
      </c>
      <c r="BF21" s="73" t="str">
        <f>IF(BF3="","",HLOOKUP(BF2,入力シート!$C173:$BW180,8,0))</f>
        <v/>
      </c>
      <c r="BG21" s="73" t="str">
        <f>IF(BG3="","",HLOOKUP(BG2,入力シート!$C173:$BW180,8,0))</f>
        <v/>
      </c>
      <c r="BH21" s="73" t="str">
        <f>IF(BH3="","",HLOOKUP(BH2,入力シート!$C173:$BW180,8,0))</f>
        <v/>
      </c>
      <c r="BI21" s="73" t="str">
        <f>IF(BI3="","",HLOOKUP(BI2,入力シート!$C173:$BW180,8,0))</f>
        <v/>
      </c>
      <c r="BJ21" s="73" t="str">
        <f>IF(BJ3="","",HLOOKUP(BJ2,入力シート!$C173:$BW180,8,0))</f>
        <v/>
      </c>
      <c r="BK21" s="73" t="str">
        <f>IF(BK3="","",HLOOKUP(BK2,入力シート!$C173:$BW180,8,0))</f>
        <v/>
      </c>
      <c r="BL21" s="73" t="str">
        <f>IF(BL3="","",HLOOKUP(BL2,入力シート!$C173:$BW180,8,0))</f>
        <v/>
      </c>
      <c r="BM21" s="73" t="str">
        <f>IF(BM3="","",HLOOKUP(BM2,入力シート!$C173:$BW180,8,0))</f>
        <v/>
      </c>
      <c r="BN21" s="73" t="str">
        <f>IF(BN3="","",HLOOKUP(BN2,入力シート!$C173:$BW180,8,0))</f>
        <v/>
      </c>
      <c r="BO21" s="73" t="str">
        <f>IF(BO3="","",HLOOKUP(BO2,入力シート!$C173:$BW180,8,0))</f>
        <v/>
      </c>
      <c r="BP21" s="73" t="str">
        <f>IF(BP3="","",HLOOKUP(BP2,入力シート!$C173:$BW180,8,0))</f>
        <v/>
      </c>
      <c r="BQ21" s="73" t="str">
        <f>IF(BQ3="","",HLOOKUP(BQ2,入力シート!$C173:$BW180,8,0))</f>
        <v/>
      </c>
      <c r="BR21" s="73" t="str">
        <f>IF(BR3="","",HLOOKUP(BR2,入力シート!$C173:$BW180,8,0))</f>
        <v/>
      </c>
      <c r="BS21" s="73" t="str">
        <f>IF(BS3="","",HLOOKUP(BS2,入力シート!$C173:$BW180,8,0))</f>
        <v/>
      </c>
      <c r="BT21" s="73" t="str">
        <f>IF(BT3="","",HLOOKUP(BT2,入力シート!$C173:$BW180,8,0))</f>
        <v/>
      </c>
      <c r="BU21" s="73" t="str">
        <f>IF(BU3="","",HLOOKUP(BU2,入力シート!$C173:$BW180,8,0))</f>
        <v/>
      </c>
      <c r="BV21" s="73" t="str">
        <f>IF(BV3="","",HLOOKUP(BV2,入力シート!$C173:$BW180,8,0))</f>
        <v/>
      </c>
      <c r="BW21" s="73" t="str">
        <f>IF(BW3="","",HLOOKUP(BW2,入力シート!$C173:$BW180,8,0))</f>
        <v/>
      </c>
      <c r="BX21" s="73" t="str">
        <f>IF(BX3="","",HLOOKUP(BX2,入力シート!$C173:$BW180,8,0))</f>
        <v/>
      </c>
    </row>
    <row r="22" spans="1:76" ht="12">
      <c r="A22" s="70">
        <v>4</v>
      </c>
      <c r="B22" s="71" t="s">
        <v>4</v>
      </c>
      <c r="C22" s="72" t="s">
        <v>34</v>
      </c>
      <c r="D22" s="73" t="str">
        <f>IF(ISERROR(VLOOKUP(D2,入力シート!B184:G188,5,0)),"",VLOOKUP(D2,入力シート!B184:G188,5,0))</f>
        <v/>
      </c>
      <c r="E22" s="73" t="str">
        <f>IF(E3="","",IF(ISERROR(VLOOKUP(E2,入力シート!$B184:$G188,5,0)),D22,VLOOKUP(E2,入力シート!$B184:$G188,5,0)))</f>
        <v/>
      </c>
      <c r="F22" s="73" t="str">
        <f>IF(F3="","",IF(ISERROR(VLOOKUP(F2,入力シート!$B184:$G188,5,0)),E22,VLOOKUP(F2,入力シート!$B184:$G188,5,0)))</f>
        <v/>
      </c>
      <c r="G22" s="73" t="str">
        <f>IF(G3="","",IF(ISERROR(VLOOKUP(G2,入力シート!$B184:$G188,5,0)),F22,VLOOKUP(G2,入力シート!$B184:$G188,5,0)))</f>
        <v/>
      </c>
      <c r="H22" s="73" t="str">
        <f>IF(H3="","",IF(ISERROR(VLOOKUP(H2,入力シート!$B184:$G188,5,0)),G22,VLOOKUP(H2,入力シート!$B184:$G188,5,0)))</f>
        <v/>
      </c>
      <c r="I22" s="73" t="str">
        <f>IF(I3="","",IF(ISERROR(VLOOKUP(I2,入力シート!$B184:$G188,5,0)),H22,VLOOKUP(I2,入力シート!$B184:$G188,5,0)))</f>
        <v/>
      </c>
      <c r="J22" s="73" t="str">
        <f>IF(J3="","",IF(ISERROR(VLOOKUP(J2,入力シート!$B184:$G188,5,0)),I22,VLOOKUP(J2,入力シート!$B184:$G188,5,0)))</f>
        <v/>
      </c>
      <c r="K22" s="73" t="str">
        <f>IF(K3="","",IF(ISERROR(VLOOKUP(K2,入力シート!$B184:$G188,5,0)),J22,VLOOKUP(K2,入力シート!$B184:$G188,5,0)))</f>
        <v/>
      </c>
      <c r="L22" s="73" t="str">
        <f>IF(L3="","",IF(ISERROR(VLOOKUP(L2,入力シート!$B184:$G188,5,0)),K22,VLOOKUP(L2,入力シート!$B184:$G188,5,0)))</f>
        <v/>
      </c>
      <c r="M22" s="73" t="str">
        <f>IF(M3="","",IF(ISERROR(VLOOKUP(M2,入力シート!$B184:$G188,5,0)),L22,VLOOKUP(M2,入力シート!$B184:$G188,5,0)))</f>
        <v/>
      </c>
      <c r="N22" s="73" t="str">
        <f>IF(N3="","",IF(ISERROR(VLOOKUP(N2,入力シート!$B184:$G188,5,0)),M22,VLOOKUP(N2,入力シート!$B184:$G188,5,0)))</f>
        <v/>
      </c>
      <c r="O22" s="73" t="str">
        <f>IF(O3="","",IF(ISERROR(VLOOKUP(O2,入力シート!$B184:$G188,5,0)),N22,VLOOKUP(O2,入力シート!$B184:$G188,5,0)))</f>
        <v/>
      </c>
      <c r="P22" s="73" t="str">
        <f>IF(P3="","",IF(ISERROR(VLOOKUP(P2,入力シート!$B184:$G188,5,0)),O22,VLOOKUP(P2,入力シート!$B184:$G188,5,0)))</f>
        <v/>
      </c>
      <c r="Q22" s="73" t="str">
        <f>IF(Q3="","",IF(ISERROR(VLOOKUP(Q2,入力シート!$B184:$G188,5,0)),P22,VLOOKUP(Q2,入力シート!$B184:$G188,5,0)))</f>
        <v/>
      </c>
      <c r="R22" s="73" t="str">
        <f>IF(R3="","",IF(ISERROR(VLOOKUP(R2,入力シート!$B184:$G188,5,0)),Q22,VLOOKUP(R2,入力シート!$B184:$G188,5,0)))</f>
        <v/>
      </c>
      <c r="S22" s="73" t="str">
        <f>IF(S3="","",IF(ISERROR(VLOOKUP(S2,入力シート!$B184:$G188,5,0)),R22,VLOOKUP(S2,入力シート!$B184:$G188,5,0)))</f>
        <v/>
      </c>
      <c r="T22" s="73" t="str">
        <f>IF(T3="","",IF(ISERROR(VLOOKUP(T2,入力シート!$B184:$G188,5,0)),S22,VLOOKUP(T2,入力シート!$B184:$G188,5,0)))</f>
        <v/>
      </c>
      <c r="U22" s="73" t="str">
        <f>IF(U3="","",IF(ISERROR(VLOOKUP(U2,入力シート!$B184:$G188,5,0)),T22,VLOOKUP(U2,入力シート!$B184:$G188,5,0)))</f>
        <v/>
      </c>
      <c r="V22" s="73" t="str">
        <f>IF(V3="","",IF(ISERROR(VLOOKUP(V2,入力シート!$B184:$G188,5,0)),U22,VLOOKUP(V2,入力シート!$B184:$G188,5,0)))</f>
        <v/>
      </c>
      <c r="W22" s="73" t="str">
        <f>IF(W3="","",IF(ISERROR(VLOOKUP(W2,入力シート!$B184:$G188,5,0)),V22,VLOOKUP(W2,入力シート!$B184:$G188,5,0)))</f>
        <v/>
      </c>
      <c r="X22" s="73" t="str">
        <f>IF(X3="","",IF(ISERROR(VLOOKUP(X2,入力シート!$B184:$G188,5,0)),W22,VLOOKUP(X2,入力シート!$B184:$G188,5,0)))</f>
        <v/>
      </c>
      <c r="Y22" s="73" t="str">
        <f>IF(Y3="","",IF(ISERROR(VLOOKUP(Y2,入力シート!$B184:$G188,5,0)),X22,VLOOKUP(Y2,入力シート!$B184:$G188,5,0)))</f>
        <v/>
      </c>
      <c r="Z22" s="73" t="str">
        <f>IF(Z3="","",IF(ISERROR(VLOOKUP(Z2,入力シート!$B184:$G188,5,0)),Y22,VLOOKUP(Z2,入力シート!$B184:$G188,5,0)))</f>
        <v/>
      </c>
      <c r="AA22" s="73" t="str">
        <f>IF(AA3="","",IF(ISERROR(VLOOKUP(AA2,入力シート!$B184:$G188,5,0)),Z22,VLOOKUP(AA2,入力シート!$B184:$G188,5,0)))</f>
        <v/>
      </c>
      <c r="AB22" s="73" t="str">
        <f>IF(AB3="","",IF(ISERROR(VLOOKUP(AB2,入力シート!$B184:$G188,5,0)),AA22,VLOOKUP(AB2,入力シート!$B184:$G188,5,0)))</f>
        <v/>
      </c>
      <c r="AC22" s="73" t="str">
        <f>IF(AC3="","",IF(ISERROR(VLOOKUP(AC2,入力シート!$B184:$G188,5,0)),AB22,VLOOKUP(AC2,入力シート!$B184:$G188,5,0)))</f>
        <v/>
      </c>
      <c r="AD22" s="73" t="str">
        <f>IF(AD3="","",IF(ISERROR(VLOOKUP(AD2,入力シート!$B184:$G188,5,0)),AC22,VLOOKUP(AD2,入力シート!$B184:$G188,5,0)))</f>
        <v/>
      </c>
      <c r="AE22" s="73" t="str">
        <f>IF(AE3="","",IF(ISERROR(VLOOKUP(AE2,入力シート!$B184:$G188,5,0)),AD22,VLOOKUP(AE2,入力シート!$B184:$G188,5,0)))</f>
        <v/>
      </c>
      <c r="AF22" s="73" t="str">
        <f>IF(AF3="","",IF(ISERROR(VLOOKUP(AF2,入力シート!$B184:$G188,5,0)),AE22,VLOOKUP(AF2,入力シート!$B184:$G188,5,0)))</f>
        <v/>
      </c>
      <c r="AG22" s="73" t="str">
        <f>IF(AG3="","",IF(ISERROR(VLOOKUP(AG2,入力シート!$B184:$G188,5,0)),AF22,VLOOKUP(AG2,入力シート!$B184:$G188,5,0)))</f>
        <v/>
      </c>
      <c r="AH22" s="73" t="str">
        <f>IF(AH3="","",IF(ISERROR(VLOOKUP(AH2,入力シート!$B184:$G188,5,0)),AG22,VLOOKUP(AH2,入力シート!$B184:$G188,5,0)))</f>
        <v/>
      </c>
      <c r="AI22" s="73" t="str">
        <f>IF(AI3="","",IF(ISERROR(VLOOKUP(AI2,入力シート!$B184:$G188,5,0)),AH22,VLOOKUP(AI2,入力シート!$B184:$G188,5,0)))</f>
        <v/>
      </c>
      <c r="AJ22" s="73" t="str">
        <f>IF(AJ3="","",IF(ISERROR(VLOOKUP(AJ2,入力シート!$B184:$G188,5,0)),AI22,VLOOKUP(AJ2,入力シート!$B184:$G188,5,0)))</f>
        <v/>
      </c>
      <c r="AK22" s="73" t="str">
        <f>IF(AK3="","",IF(ISERROR(VLOOKUP(AK2,入力シート!$B184:$G188,5,0)),AJ22,VLOOKUP(AK2,入力シート!$B184:$G188,5,0)))</f>
        <v/>
      </c>
      <c r="AL22" s="73" t="str">
        <f>IF(AL3="","",IF(ISERROR(VLOOKUP(AL2,入力シート!$B184:$G188,5,0)),AK22,VLOOKUP(AL2,入力シート!$B184:$G188,5,0)))</f>
        <v/>
      </c>
      <c r="AM22" s="73" t="str">
        <f>IF(AM3="","",IF(ISERROR(VLOOKUP(AM2,入力シート!$B184:$G188,5,0)),AL22,VLOOKUP(AM2,入力シート!$B184:$G188,5,0)))</f>
        <v/>
      </c>
      <c r="AN22" s="73" t="str">
        <f>IF(AN3="","",IF(ISERROR(VLOOKUP(AN2,入力シート!$B184:$G188,5,0)),AM22,VLOOKUP(AN2,入力シート!$B184:$G188,5,0)))</f>
        <v/>
      </c>
      <c r="AO22" s="73" t="str">
        <f>IF(AO3="","",IF(ISERROR(VLOOKUP(AO2,入力シート!$B184:$G188,5,0)),AN22,VLOOKUP(AO2,入力シート!$B184:$G188,5,0)))</f>
        <v/>
      </c>
      <c r="AP22" s="73" t="str">
        <f>IF(AP3="","",IF(ISERROR(VLOOKUP(AP2,入力シート!$B184:$G188,5,0)),AO22,VLOOKUP(AP2,入力シート!$B184:$G188,5,0)))</f>
        <v/>
      </c>
      <c r="AQ22" s="73" t="str">
        <f>IF(AQ3="","",IF(ISERROR(VLOOKUP(AQ2,入力シート!$B184:$G188,5,0)),AP22,VLOOKUP(AQ2,入力シート!$B184:$G188,5,0)))</f>
        <v/>
      </c>
      <c r="AR22" s="73" t="str">
        <f>IF(AR3="","",IF(ISERROR(VLOOKUP(AR2,入力シート!$B184:$G188,5,0)),AQ22,VLOOKUP(AR2,入力シート!$B184:$G188,5,0)))</f>
        <v/>
      </c>
      <c r="AS22" s="73" t="str">
        <f>IF(AS3="","",IF(ISERROR(VLOOKUP(AS2,入力シート!$B184:$G188,5,0)),AR22,VLOOKUP(AS2,入力シート!$B184:$G188,5,0)))</f>
        <v/>
      </c>
      <c r="AT22" s="73" t="str">
        <f>IF(AT3="","",IF(ISERROR(VLOOKUP(AT2,入力シート!$B184:$G188,5,0)),AS22,VLOOKUP(AT2,入力シート!$B184:$G188,5,0)))</f>
        <v/>
      </c>
      <c r="AU22" s="73" t="str">
        <f>IF(AU3="","",IF(ISERROR(VLOOKUP(AU2,入力シート!$B184:$G188,5,0)),AT22,VLOOKUP(AU2,入力シート!$B184:$G188,5,0)))</f>
        <v/>
      </c>
      <c r="AV22" s="73" t="str">
        <f>IF(AV3="","",IF(ISERROR(VLOOKUP(AV2,入力シート!$B184:$G188,5,0)),AU22,VLOOKUP(AV2,入力シート!$B184:$G188,5,0)))</f>
        <v/>
      </c>
      <c r="AW22" s="73" t="str">
        <f>IF(AW3="","",IF(ISERROR(VLOOKUP(AW2,入力シート!$B184:$G188,5,0)),AV22,VLOOKUP(AW2,入力シート!$B184:$G188,5,0)))</f>
        <v/>
      </c>
      <c r="AX22" s="73" t="str">
        <f>IF(AX3="","",IF(ISERROR(VLOOKUP(AX2,入力シート!$B184:$G188,5,0)),AW22,VLOOKUP(AX2,入力シート!$B184:$G188,5,0)))</f>
        <v/>
      </c>
      <c r="AY22" s="73" t="str">
        <f>IF(AY3="","",IF(ISERROR(VLOOKUP(AY2,入力シート!$B184:$G188,5,0)),AX22,VLOOKUP(AY2,入力シート!$B184:$G188,5,0)))</f>
        <v/>
      </c>
      <c r="AZ22" s="73" t="str">
        <f>IF(AZ3="","",IF(ISERROR(VLOOKUP(AZ2,入力シート!$B184:$G188,5,0)),AY22,VLOOKUP(AZ2,入力シート!$B184:$G188,5,0)))</f>
        <v/>
      </c>
      <c r="BA22" s="73" t="str">
        <f>IF(BA3="","",IF(ISERROR(VLOOKUP(BA2,入力シート!$B184:$G188,5,0)),AZ22,VLOOKUP(BA2,入力シート!$B184:$G188,5,0)))</f>
        <v/>
      </c>
      <c r="BB22" s="73" t="str">
        <f>IF(BB3="","",IF(ISERROR(VLOOKUP(BB2,入力シート!$B184:$G188,5,0)),BA22,VLOOKUP(BB2,入力シート!$B184:$G188,5,0)))</f>
        <v/>
      </c>
      <c r="BC22" s="73" t="str">
        <f>IF(BC3="","",IF(ISERROR(VLOOKUP(BC2,入力シート!$B184:$G188,5,0)),BB22,VLOOKUP(BC2,入力シート!$B184:$G188,5,0)))</f>
        <v/>
      </c>
      <c r="BD22" s="73" t="str">
        <f>IF(BD3="","",IF(ISERROR(VLOOKUP(BD2,入力シート!$B184:$G188,5,0)),BC22,VLOOKUP(BD2,入力シート!$B184:$G188,5,0)))</f>
        <v/>
      </c>
      <c r="BE22" s="73" t="str">
        <f>IF(BE3="","",IF(ISERROR(VLOOKUP(BE2,入力シート!$B184:$G188,5,0)),BD22,VLOOKUP(BE2,入力シート!$B184:$G188,5,0)))</f>
        <v/>
      </c>
      <c r="BF22" s="73" t="str">
        <f>IF(BF3="","",IF(ISERROR(VLOOKUP(BF2,入力シート!$B184:$G188,5,0)),BE22,VLOOKUP(BF2,入力シート!$B184:$G188,5,0)))</f>
        <v/>
      </c>
      <c r="BG22" s="73" t="str">
        <f>IF(BG3="","",IF(ISERROR(VLOOKUP(BG2,入力シート!$B184:$G188,5,0)),BF22,VLOOKUP(BG2,入力シート!$B184:$G188,5,0)))</f>
        <v/>
      </c>
      <c r="BH22" s="73" t="str">
        <f>IF(BH3="","",IF(ISERROR(VLOOKUP(BH2,入力シート!$B184:$G188,5,0)),BG22,VLOOKUP(BH2,入力シート!$B184:$G188,5,0)))</f>
        <v/>
      </c>
      <c r="BI22" s="73" t="str">
        <f>IF(BI3="","",IF(ISERROR(VLOOKUP(BI2,入力シート!$B184:$G188,5,0)),BH22,VLOOKUP(BI2,入力シート!$B184:$G188,5,0)))</f>
        <v/>
      </c>
      <c r="BJ22" s="73" t="str">
        <f>IF(BJ3="","",IF(ISERROR(VLOOKUP(BJ2,入力シート!$B184:$G188,5,0)),BI22,VLOOKUP(BJ2,入力シート!$B184:$G188,5,0)))</f>
        <v/>
      </c>
      <c r="BK22" s="73" t="str">
        <f>IF(BK3="","",IF(ISERROR(VLOOKUP(BK2,入力シート!$B184:$G188,5,0)),BJ22,VLOOKUP(BK2,入力シート!$B184:$G188,5,0)))</f>
        <v/>
      </c>
      <c r="BL22" s="73" t="str">
        <f>IF(BL3="","",IF(ISERROR(VLOOKUP(BL2,入力シート!$B184:$G188,5,0)),BK22,VLOOKUP(BL2,入力シート!$B184:$G188,5,0)))</f>
        <v/>
      </c>
      <c r="BM22" s="73" t="str">
        <f>IF(BM3="","",IF(ISERROR(VLOOKUP(BM2,入力シート!$B184:$G188,5,0)),BL22,VLOOKUP(BM2,入力シート!$B184:$G188,5,0)))</f>
        <v/>
      </c>
      <c r="BN22" s="73" t="str">
        <f>IF(BN3="","",IF(ISERROR(VLOOKUP(BN2,入力シート!$B184:$G188,5,0)),BM22,VLOOKUP(BN2,入力シート!$B184:$G188,5,0)))</f>
        <v/>
      </c>
      <c r="BO22" s="73" t="str">
        <f>IF(BO3="","",IF(ISERROR(VLOOKUP(BO2,入力シート!$B184:$G188,5,0)),BN22,VLOOKUP(BO2,入力シート!$B184:$G188,5,0)))</f>
        <v/>
      </c>
      <c r="BP22" s="73" t="str">
        <f>IF(BP3="","",IF(ISERROR(VLOOKUP(BP2,入力シート!$B184:$G188,5,0)),BO22,VLOOKUP(BP2,入力シート!$B184:$G188,5,0)))</f>
        <v/>
      </c>
      <c r="BQ22" s="73" t="str">
        <f>IF(BQ3="","",IF(ISERROR(VLOOKUP(BQ2,入力シート!$B184:$G188,5,0)),BP22,VLOOKUP(BQ2,入力シート!$B184:$G188,5,0)))</f>
        <v/>
      </c>
      <c r="BR22" s="73" t="str">
        <f>IF(BR3="","",IF(ISERROR(VLOOKUP(BR2,入力シート!$B184:$G188,5,0)),BQ22,VLOOKUP(BR2,入力シート!$B184:$G188,5,0)))</f>
        <v/>
      </c>
      <c r="BS22" s="73" t="str">
        <f>IF(BS3="","",IF(ISERROR(VLOOKUP(BS2,入力シート!$B184:$G188,5,0)),BR22,VLOOKUP(BS2,入力シート!$B184:$G188,5,0)))</f>
        <v/>
      </c>
      <c r="BT22" s="73" t="str">
        <f>IF(BT3="","",IF(ISERROR(VLOOKUP(BT2,入力シート!$B184:$G188,5,0)),BS22,VLOOKUP(BT2,入力シート!$B184:$G188,5,0)))</f>
        <v/>
      </c>
      <c r="BU22" s="73" t="str">
        <f>IF(BU3="","",IF(ISERROR(VLOOKUP(BU2,入力シート!$B184:$G188,5,0)),BT22,VLOOKUP(BU2,入力シート!$B184:$G188,5,0)))</f>
        <v/>
      </c>
      <c r="BV22" s="73" t="str">
        <f>IF(BV3="","",IF(ISERROR(VLOOKUP(BV2,入力シート!$B184:$G188,5,0)),BU22,VLOOKUP(BV2,入力シート!$B184:$G188,5,0)))</f>
        <v/>
      </c>
      <c r="BW22" s="73" t="str">
        <f>IF(BW3="","",IF(ISERROR(VLOOKUP(BW2,入力シート!$B184:$G188,5,0)),BV22,VLOOKUP(BW2,入力シート!$B184:$G188,5,0)))</f>
        <v/>
      </c>
      <c r="BX22" s="73" t="str">
        <f>IF(BX3="","",IF(ISERROR(VLOOKUP(BX2,入力シート!$B184:$G188,5,0)),BW22,VLOOKUP(BX2,入力シート!$B184:$G188,5,0)))</f>
        <v/>
      </c>
    </row>
    <row r="23" spans="1:76" ht="12">
      <c r="A23" s="70">
        <v>5</v>
      </c>
      <c r="B23" s="71" t="s">
        <v>6</v>
      </c>
      <c r="C23" s="72" t="s">
        <v>34</v>
      </c>
      <c r="D23" s="73">
        <f>HLOOKUP(D2,入力シート!$C220:$BW225,6,0)</f>
        <v>0</v>
      </c>
      <c r="E23" s="73" t="str">
        <f>IF(E3="","",HLOOKUP(E2,入力シート!$C220:$BW225,6,0))</f>
        <v/>
      </c>
      <c r="F23" s="73" t="str">
        <f>IF(F3="","",HLOOKUP(F2,入力シート!$C220:$BW225,6,0))</f>
        <v/>
      </c>
      <c r="G23" s="73" t="str">
        <f>IF(G3="","",HLOOKUP(G2,入力シート!$C220:$BW225,6,0))</f>
        <v/>
      </c>
      <c r="H23" s="73" t="str">
        <f>IF(H3="","",HLOOKUP(H2,入力シート!$C220:$BW225,6,0))</f>
        <v/>
      </c>
      <c r="I23" s="73" t="str">
        <f>IF(I3="","",HLOOKUP(I2,入力シート!$C220:$BW225,6,0))</f>
        <v/>
      </c>
      <c r="J23" s="73" t="str">
        <f>IF(J3="","",HLOOKUP(J2,入力シート!$C220:$BW225,6,0))</f>
        <v/>
      </c>
      <c r="K23" s="73" t="str">
        <f>IF(K3="","",HLOOKUP(K2,入力シート!$C220:$BW225,6,0))</f>
        <v/>
      </c>
      <c r="L23" s="73" t="str">
        <f>IF(L3="","",HLOOKUP(L2,入力シート!$C220:$BW225,6,0))</f>
        <v/>
      </c>
      <c r="M23" s="73" t="str">
        <f>IF(M3="","",HLOOKUP(M2,入力シート!$C220:$BW225,6,0))</f>
        <v/>
      </c>
      <c r="N23" s="73" t="str">
        <f>IF(N3="","",HLOOKUP(N2,入力シート!$C220:$BW225,6,0))</f>
        <v/>
      </c>
      <c r="O23" s="73" t="str">
        <f>IF(O3="","",HLOOKUP(O2,入力シート!$C220:$BW225,6,0))</f>
        <v/>
      </c>
      <c r="P23" s="73" t="str">
        <f>IF(P3="","",HLOOKUP(P2,入力シート!$C220:$BW225,6,0))</f>
        <v/>
      </c>
      <c r="Q23" s="73" t="str">
        <f>IF(Q3="","",HLOOKUP(Q2,入力シート!$C220:$BW225,6,0))</f>
        <v/>
      </c>
      <c r="R23" s="73" t="str">
        <f>IF(R3="","",HLOOKUP(R2,入力シート!$C220:$BW225,6,0))</f>
        <v/>
      </c>
      <c r="S23" s="73" t="str">
        <f>IF(S3="","",HLOOKUP(S2,入力シート!$C220:$BW225,6,0))</f>
        <v/>
      </c>
      <c r="T23" s="73" t="str">
        <f>IF(T3="","",HLOOKUP(T2,入力シート!$C220:$BW225,6,0))</f>
        <v/>
      </c>
      <c r="U23" s="73" t="str">
        <f>IF(U3="","",HLOOKUP(U2,入力シート!$C220:$BW225,6,0))</f>
        <v/>
      </c>
      <c r="V23" s="73" t="str">
        <f>IF(V3="","",HLOOKUP(V2,入力シート!$C220:$BW225,6,0))</f>
        <v/>
      </c>
      <c r="W23" s="73" t="str">
        <f>IF(W3="","",HLOOKUP(W2,入力シート!$C220:$BW225,6,0))</f>
        <v/>
      </c>
      <c r="X23" s="73" t="str">
        <f>IF(X3="","",HLOOKUP(X2,入力シート!$C220:$BW225,6,0))</f>
        <v/>
      </c>
      <c r="Y23" s="73" t="str">
        <f>IF(Y3="","",HLOOKUP(Y2,入力シート!$C220:$BW225,6,0))</f>
        <v/>
      </c>
      <c r="Z23" s="73" t="str">
        <f>IF(Z3="","",HLOOKUP(Z2,入力シート!$C220:$BW225,6,0))</f>
        <v/>
      </c>
      <c r="AA23" s="73" t="str">
        <f>IF(AA3="","",HLOOKUP(AA2,入力シート!$C220:$BW225,6,0))</f>
        <v/>
      </c>
      <c r="AB23" s="73" t="str">
        <f>IF(AB3="","",HLOOKUP(AB2,入力シート!$C220:$BW225,6,0))</f>
        <v/>
      </c>
      <c r="AC23" s="73" t="str">
        <f>IF(AC3="","",HLOOKUP(AC2,入力シート!$C220:$BW225,6,0))</f>
        <v/>
      </c>
      <c r="AD23" s="73" t="str">
        <f>IF(AD3="","",HLOOKUP(AD2,入力シート!$C220:$BW225,6,0))</f>
        <v/>
      </c>
      <c r="AE23" s="73" t="str">
        <f>IF(AE3="","",HLOOKUP(AE2,入力シート!$C220:$BW225,6,0))</f>
        <v/>
      </c>
      <c r="AF23" s="73" t="str">
        <f>IF(AF3="","",HLOOKUP(AF2,入力シート!$C220:$BW225,6,0))</f>
        <v/>
      </c>
      <c r="AG23" s="73" t="str">
        <f>IF(AG3="","",HLOOKUP(AG2,入力シート!$C220:$BW225,6,0))</f>
        <v/>
      </c>
      <c r="AH23" s="73" t="str">
        <f>IF(AH3="","",HLOOKUP(AH2,入力シート!$C220:$BW225,6,0))</f>
        <v/>
      </c>
      <c r="AI23" s="73" t="str">
        <f>IF(AI3="","",HLOOKUP(AI2,入力シート!$C220:$BW225,6,0))</f>
        <v/>
      </c>
      <c r="AJ23" s="73" t="str">
        <f>IF(AJ3="","",HLOOKUP(AJ2,入力シート!$C220:$BW225,6,0))</f>
        <v/>
      </c>
      <c r="AK23" s="73" t="str">
        <f>IF(AK3="","",HLOOKUP(AK2,入力シート!$C220:$BW225,6,0))</f>
        <v/>
      </c>
      <c r="AL23" s="73" t="str">
        <f>IF(AL3="","",HLOOKUP(AL2,入力シート!$C220:$BW225,6,0))</f>
        <v/>
      </c>
      <c r="AM23" s="73" t="str">
        <f>IF(AM3="","",HLOOKUP(AM2,入力シート!$C220:$BW225,6,0))</f>
        <v/>
      </c>
      <c r="AN23" s="73" t="str">
        <f>IF(AN3="","",HLOOKUP(AN2,入力シート!$C220:$BW225,6,0))</f>
        <v/>
      </c>
      <c r="AO23" s="73" t="str">
        <f>IF(AO3="","",HLOOKUP(AO2,入力シート!$C220:$BW225,6,0))</f>
        <v/>
      </c>
      <c r="AP23" s="73" t="str">
        <f>IF(AP3="","",HLOOKUP(AP2,入力シート!$C220:$BW225,6,0))</f>
        <v/>
      </c>
      <c r="AQ23" s="73" t="str">
        <f>IF(AQ3="","",HLOOKUP(AQ2,入力シート!$C220:$BW225,6,0))</f>
        <v/>
      </c>
      <c r="AR23" s="73" t="str">
        <f>IF(AR3="","",HLOOKUP(AR2,入力シート!$C220:$BW225,6,0))</f>
        <v/>
      </c>
      <c r="AS23" s="73" t="str">
        <f>IF(AS3="","",HLOOKUP(AS2,入力シート!$C220:$BW225,6,0))</f>
        <v/>
      </c>
      <c r="AT23" s="73" t="str">
        <f>IF(AT3="","",HLOOKUP(AT2,入力シート!$C220:$BW225,6,0))</f>
        <v/>
      </c>
      <c r="AU23" s="73" t="str">
        <f>IF(AU3="","",HLOOKUP(AU2,入力シート!$C220:$BW225,6,0))</f>
        <v/>
      </c>
      <c r="AV23" s="73" t="str">
        <f>IF(AV3="","",HLOOKUP(AV2,入力シート!$C220:$BW225,6,0))</f>
        <v/>
      </c>
      <c r="AW23" s="73" t="str">
        <f>IF(AW3="","",HLOOKUP(AW2,入力シート!$C220:$BW225,6,0))</f>
        <v/>
      </c>
      <c r="AX23" s="73" t="str">
        <f>IF(AX3="","",HLOOKUP(AX2,入力シート!$C220:$BW225,6,0))</f>
        <v/>
      </c>
      <c r="AY23" s="73" t="str">
        <f>IF(AY3="","",HLOOKUP(AY2,入力シート!$C220:$BW225,6,0))</f>
        <v/>
      </c>
      <c r="AZ23" s="73" t="str">
        <f>IF(AZ3="","",HLOOKUP(AZ2,入力シート!$C220:$BW225,6,0))</f>
        <v/>
      </c>
      <c r="BA23" s="73" t="str">
        <f>IF(BA3="","",HLOOKUP(BA2,入力シート!$C220:$BW225,6,0))</f>
        <v/>
      </c>
      <c r="BB23" s="73" t="str">
        <f>IF(BB3="","",HLOOKUP(BB2,入力シート!$C220:$BW225,6,0))</f>
        <v/>
      </c>
      <c r="BC23" s="73" t="str">
        <f>IF(BC3="","",HLOOKUP(BC2,入力シート!$C220:$BW225,6,0))</f>
        <v/>
      </c>
      <c r="BD23" s="73" t="str">
        <f>IF(BD3="","",HLOOKUP(BD2,入力シート!$C220:$BW225,6,0))</f>
        <v/>
      </c>
      <c r="BE23" s="73" t="str">
        <f>IF(BE3="","",HLOOKUP(BE2,入力シート!$C220:$BW225,6,0))</f>
        <v/>
      </c>
      <c r="BF23" s="73" t="str">
        <f>IF(BF3="","",HLOOKUP(BF2,入力シート!$C220:$BW225,6,0))</f>
        <v/>
      </c>
      <c r="BG23" s="73" t="str">
        <f>IF(BG3="","",HLOOKUP(BG2,入力シート!$C220:$BW225,6,0))</f>
        <v/>
      </c>
      <c r="BH23" s="73" t="str">
        <f>IF(BH3="","",HLOOKUP(BH2,入力シート!$C220:$BW225,6,0))</f>
        <v/>
      </c>
      <c r="BI23" s="73" t="str">
        <f>IF(BI3="","",HLOOKUP(BI2,入力シート!$C220:$BW225,6,0))</f>
        <v/>
      </c>
      <c r="BJ23" s="73" t="str">
        <f>IF(BJ3="","",HLOOKUP(BJ2,入力シート!$C220:$BW225,6,0))</f>
        <v/>
      </c>
      <c r="BK23" s="73" t="str">
        <f>IF(BK3="","",HLOOKUP(BK2,入力シート!$C220:$BW225,6,0))</f>
        <v/>
      </c>
      <c r="BL23" s="73" t="str">
        <f>IF(BL3="","",HLOOKUP(BL2,入力シート!$C220:$BW225,6,0))</f>
        <v/>
      </c>
      <c r="BM23" s="73" t="str">
        <f>IF(BM3="","",HLOOKUP(BM2,入力シート!$C220:$BW225,6,0))</f>
        <v/>
      </c>
      <c r="BN23" s="73" t="str">
        <f>IF(BN3="","",HLOOKUP(BN2,入力シート!$C220:$BW225,6,0))</f>
        <v/>
      </c>
      <c r="BO23" s="73" t="str">
        <f>IF(BO3="","",HLOOKUP(BO2,入力シート!$C220:$BW225,6,0))</f>
        <v/>
      </c>
      <c r="BP23" s="73" t="str">
        <f>IF(BP3="","",HLOOKUP(BP2,入力シート!$C220:$BW225,6,0))</f>
        <v/>
      </c>
      <c r="BQ23" s="73" t="str">
        <f>IF(BQ3="","",HLOOKUP(BQ2,入力シート!$C220:$BW225,6,0))</f>
        <v/>
      </c>
      <c r="BR23" s="73" t="str">
        <f>IF(BR3="","",HLOOKUP(BR2,入力シート!$C220:$BW225,6,0))</f>
        <v/>
      </c>
      <c r="BS23" s="73" t="str">
        <f>IF(BS3="","",HLOOKUP(BS2,入力シート!$C220:$BW225,6,0))</f>
        <v/>
      </c>
      <c r="BT23" s="73" t="str">
        <f>IF(BT3="","",HLOOKUP(BT2,入力シート!$C220:$BW225,6,0))</f>
        <v/>
      </c>
      <c r="BU23" s="73" t="str">
        <f>IF(BU3="","",HLOOKUP(BU2,入力シート!$C220:$BW225,6,0))</f>
        <v/>
      </c>
      <c r="BV23" s="73" t="str">
        <f>IF(BV3="","",HLOOKUP(BV2,入力シート!$C220:$BW225,6,0))</f>
        <v/>
      </c>
      <c r="BW23" s="73" t="str">
        <f>IF(BW3="","",HLOOKUP(BW2,入力シート!$C220:$BW225,6,0))</f>
        <v/>
      </c>
      <c r="BX23" s="73" t="str">
        <f>IF(BX3="","",HLOOKUP(BX2,入力シート!$C220:$BW225,6,0))</f>
        <v/>
      </c>
    </row>
    <row r="24" spans="1:76" ht="12">
      <c r="A24" s="70">
        <v>6</v>
      </c>
      <c r="B24" s="71" t="s">
        <v>118</v>
      </c>
      <c r="C24" s="72" t="s">
        <v>34</v>
      </c>
      <c r="D24" s="73">
        <f>IF(ISERROR(HLOOKUP(D2,入力シート!$C242:$BW245,4,0)),"",HLOOKUP(D2,入力シート!$C242:$BW245,4,0))</f>
        <v>0</v>
      </c>
      <c r="E24" s="73" t="str">
        <f>IF(E3="","",IF(ISERROR(HLOOKUP(E2,入力シート!$C242:$BW245,4,0)),"",HLOOKUP(E2,入力シート!$C242:$BW245,4,0)))</f>
        <v/>
      </c>
      <c r="F24" s="73" t="str">
        <f>IF(F3="","",IF(ISERROR(HLOOKUP(F2,入力シート!$C242:$BW245,4,0)),"",HLOOKUP(F2,入力シート!$C242:$BW245,4,0)))</f>
        <v/>
      </c>
      <c r="G24" s="73" t="str">
        <f>IF(G3="","",IF(ISERROR(HLOOKUP(G2,入力シート!$C242:$BW245,4,0)),"",HLOOKUP(G2,入力シート!$C242:$BW245,4,0)))</f>
        <v/>
      </c>
      <c r="H24" s="73" t="str">
        <f>IF(H3="","",IF(ISERROR(HLOOKUP(H2,入力シート!$C242:$BW245,4,0)),"",HLOOKUP(H2,入力シート!$C242:$BW245,4,0)))</f>
        <v/>
      </c>
      <c r="I24" s="73" t="str">
        <f>IF(I3="","",IF(ISERROR(HLOOKUP(I2,入力シート!$C242:$BW245,4,0)),"",HLOOKUP(I2,入力シート!$C242:$BW245,4,0)))</f>
        <v/>
      </c>
      <c r="J24" s="73" t="str">
        <f>IF(J3="","",IF(ISERROR(HLOOKUP(J2,入力シート!$C242:$BW245,4,0)),"",HLOOKUP(J2,入力シート!$C242:$BW245,4,0)))</f>
        <v/>
      </c>
      <c r="K24" s="73" t="str">
        <f>IF(K3="","",IF(ISERROR(HLOOKUP(K2,入力シート!$C242:$BW245,4,0)),"",HLOOKUP(K2,入力シート!$C242:$BW245,4,0)))</f>
        <v/>
      </c>
      <c r="L24" s="73" t="str">
        <f>IF(L3="","",IF(ISERROR(HLOOKUP(L2,入力シート!$C242:$BW245,4,0)),"",HLOOKUP(L2,入力シート!$C242:$BW245,4,0)))</f>
        <v/>
      </c>
      <c r="M24" s="73" t="str">
        <f>IF(M3="","",IF(ISERROR(HLOOKUP(M2,入力シート!$C242:$BW245,4,0)),"",HLOOKUP(M2,入力シート!$C242:$BW245,4,0)))</f>
        <v/>
      </c>
      <c r="N24" s="73" t="str">
        <f>IF(N3="","",IF(ISERROR(HLOOKUP(N2,入力シート!$C242:$BW245,4,0)),"",HLOOKUP(N2,入力シート!$C242:$BW245,4,0)))</f>
        <v/>
      </c>
      <c r="O24" s="73" t="str">
        <f>IF(O3="","",IF(ISERROR(HLOOKUP(O2,入力シート!$C242:$BW245,4,0)),"",HLOOKUP(O2,入力シート!$C242:$BW245,4,0)))</f>
        <v/>
      </c>
      <c r="P24" s="73" t="str">
        <f>IF(P3="","",IF(ISERROR(HLOOKUP(P2,入力シート!$C242:$BW245,4,0)),"",HLOOKUP(P2,入力シート!$C242:$BW245,4,0)))</f>
        <v/>
      </c>
      <c r="Q24" s="73" t="str">
        <f>IF(Q3="","",IF(ISERROR(HLOOKUP(Q2,入力シート!$C242:$BW245,4,0)),"",HLOOKUP(Q2,入力シート!$C242:$BW245,4,0)))</f>
        <v/>
      </c>
      <c r="R24" s="73" t="str">
        <f>IF(R3="","",IF(ISERROR(HLOOKUP(R2,入力シート!$C242:$BW245,4,0)),"",HLOOKUP(R2,入力シート!$C242:$BW245,4,0)))</f>
        <v/>
      </c>
      <c r="S24" s="73" t="str">
        <f>IF(S3="","",IF(ISERROR(HLOOKUP(S2,入力シート!$C242:$BW245,4,0)),"",HLOOKUP(S2,入力シート!$C242:$BW245,4,0)))</f>
        <v/>
      </c>
      <c r="T24" s="73" t="str">
        <f>IF(T3="","",IF(ISERROR(HLOOKUP(T2,入力シート!$C242:$BW245,4,0)),"",HLOOKUP(T2,入力シート!$C242:$BW245,4,0)))</f>
        <v/>
      </c>
      <c r="U24" s="73" t="str">
        <f>IF(U3="","",IF(ISERROR(HLOOKUP(U2,入力シート!$C242:$BW245,4,0)),"",HLOOKUP(U2,入力シート!$C242:$BW245,4,0)))</f>
        <v/>
      </c>
      <c r="V24" s="73" t="str">
        <f>IF(V3="","",IF(ISERROR(HLOOKUP(V2,入力シート!$C242:$BW245,4,0)),"",HLOOKUP(V2,入力シート!$C242:$BW245,4,0)))</f>
        <v/>
      </c>
      <c r="W24" s="73" t="str">
        <f>IF(W3="","",IF(ISERROR(HLOOKUP(W2,入力シート!$C242:$BW245,4,0)),"",HLOOKUP(W2,入力シート!$C242:$BW245,4,0)))</f>
        <v/>
      </c>
      <c r="X24" s="73" t="str">
        <f>IF(X3="","",IF(ISERROR(HLOOKUP(X2,入力シート!$C242:$BW245,4,0)),"",HLOOKUP(X2,入力シート!$C242:$BW245,4,0)))</f>
        <v/>
      </c>
      <c r="Y24" s="73" t="str">
        <f>IF(Y3="","",IF(ISERROR(HLOOKUP(Y2,入力シート!$C242:$BW245,4,0)),"",HLOOKUP(Y2,入力シート!$C242:$BW245,4,0)))</f>
        <v/>
      </c>
      <c r="Z24" s="73" t="str">
        <f>IF(Z3="","",IF(ISERROR(HLOOKUP(Z2,入力シート!$C242:$BW245,4,0)),"",HLOOKUP(Z2,入力シート!$C242:$BW245,4,0)))</f>
        <v/>
      </c>
      <c r="AA24" s="73" t="str">
        <f>IF(AA3="","",IF(ISERROR(HLOOKUP(AA2,入力シート!$C242:$BW245,4,0)),"",HLOOKUP(AA2,入力シート!$C242:$BW245,4,0)))</f>
        <v/>
      </c>
      <c r="AB24" s="73" t="str">
        <f>IF(AB3="","",IF(ISERROR(HLOOKUP(AB2,入力シート!$C242:$BW245,4,0)),"",HLOOKUP(AB2,入力シート!$C242:$BW245,4,0)))</f>
        <v/>
      </c>
      <c r="AC24" s="73" t="str">
        <f>IF(AC3="","",IF(ISERROR(HLOOKUP(AC2,入力シート!$C242:$BW245,4,0)),"",HLOOKUP(AC2,入力シート!$C242:$BW245,4,0)))</f>
        <v/>
      </c>
      <c r="AD24" s="73" t="str">
        <f>IF(AD3="","",IF(ISERROR(HLOOKUP(AD2,入力シート!$C242:$BW245,4,0)),"",HLOOKUP(AD2,入力シート!$C242:$BW245,4,0)))</f>
        <v/>
      </c>
      <c r="AE24" s="73" t="str">
        <f>IF(AE3="","",IF(ISERROR(HLOOKUP(AE2,入力シート!$C242:$BW245,4,0)),"",HLOOKUP(AE2,入力シート!$C242:$BW245,4,0)))</f>
        <v/>
      </c>
      <c r="AF24" s="73" t="str">
        <f>IF(AF3="","",IF(ISERROR(HLOOKUP(AF2,入力シート!$C242:$BW245,4,0)),"",HLOOKUP(AF2,入力シート!$C242:$BW245,4,0)))</f>
        <v/>
      </c>
      <c r="AG24" s="73" t="str">
        <f>IF(AG3="","",IF(ISERROR(HLOOKUP(AG2,入力シート!$C242:$BW245,4,0)),"",HLOOKUP(AG2,入力シート!$C242:$BW245,4,0)))</f>
        <v/>
      </c>
      <c r="AH24" s="73" t="str">
        <f>IF(AH3="","",IF(ISERROR(HLOOKUP(AH2,入力シート!$C242:$BW245,4,0)),"",HLOOKUP(AH2,入力シート!$C242:$BW245,4,0)))</f>
        <v/>
      </c>
      <c r="AI24" s="73" t="str">
        <f>IF(AI3="","",IF(ISERROR(HLOOKUP(AI2,入力シート!$C242:$BW245,4,0)),"",HLOOKUP(AI2,入力シート!$C242:$BW245,4,0)))</f>
        <v/>
      </c>
      <c r="AJ24" s="73" t="str">
        <f>IF(AJ3="","",IF(ISERROR(HLOOKUP(AJ2,入力シート!$C242:$BW245,4,0)),"",HLOOKUP(AJ2,入力シート!$C242:$BW245,4,0)))</f>
        <v/>
      </c>
      <c r="AK24" s="73" t="str">
        <f>IF(AK3="","",IF(ISERROR(HLOOKUP(AK2,入力シート!$C242:$BW245,4,0)),"",HLOOKUP(AK2,入力シート!$C242:$BW245,4,0)))</f>
        <v/>
      </c>
      <c r="AL24" s="73" t="str">
        <f>IF(AL3="","",IF(ISERROR(HLOOKUP(AL2,入力シート!$C242:$BW245,4,0)),"",HLOOKUP(AL2,入力シート!$C242:$BW245,4,0)))</f>
        <v/>
      </c>
      <c r="AM24" s="73" t="str">
        <f>IF(AM3="","",IF(ISERROR(HLOOKUP(AM2,入力シート!$C242:$BW245,4,0)),"",HLOOKUP(AM2,入力シート!$C242:$BW245,4,0)))</f>
        <v/>
      </c>
      <c r="AN24" s="73" t="str">
        <f>IF(AN3="","",IF(ISERROR(HLOOKUP(AN2,入力シート!$C242:$BW245,4,0)),"",HLOOKUP(AN2,入力シート!$C242:$BW245,4,0)))</f>
        <v/>
      </c>
      <c r="AO24" s="73" t="str">
        <f>IF(AO3="","",IF(ISERROR(HLOOKUP(AO2,入力シート!$C242:$BW245,4,0)),"",HLOOKUP(AO2,入力シート!$C242:$BW245,4,0)))</f>
        <v/>
      </c>
      <c r="AP24" s="73" t="str">
        <f>IF(AP3="","",IF(ISERROR(HLOOKUP(AP2,入力シート!$C242:$BW245,4,0)),"",HLOOKUP(AP2,入力シート!$C242:$BW245,4,0)))</f>
        <v/>
      </c>
      <c r="AQ24" s="73" t="str">
        <f>IF(AQ3="","",IF(ISERROR(HLOOKUP(AQ2,入力シート!$C242:$BW245,4,0)),"",HLOOKUP(AQ2,入力シート!$C242:$BW245,4,0)))</f>
        <v/>
      </c>
      <c r="AR24" s="73" t="str">
        <f>IF(AR3="","",IF(ISERROR(HLOOKUP(AR2,入力シート!$C242:$BW245,4,0)),"",HLOOKUP(AR2,入力シート!$C242:$BW245,4,0)))</f>
        <v/>
      </c>
      <c r="AS24" s="73" t="str">
        <f>IF(AS3="","",IF(ISERROR(HLOOKUP(AS2,入力シート!$C242:$BW245,4,0)),"",HLOOKUP(AS2,入力シート!$C242:$BW245,4,0)))</f>
        <v/>
      </c>
      <c r="AT24" s="73" t="str">
        <f>IF(AT3="","",IF(ISERROR(HLOOKUP(AT2,入力シート!$C242:$BW245,4,0)),"",HLOOKUP(AT2,入力シート!$C242:$BW245,4,0)))</f>
        <v/>
      </c>
      <c r="AU24" s="73" t="str">
        <f>IF(AU3="","",IF(ISERROR(HLOOKUP(AU2,入力シート!$C242:$BW245,4,0)),"",HLOOKUP(AU2,入力シート!$C242:$BW245,4,0)))</f>
        <v/>
      </c>
      <c r="AV24" s="73" t="str">
        <f>IF(AV3="","",IF(ISERROR(HLOOKUP(AV2,入力シート!$C242:$BW245,4,0)),"",HLOOKUP(AV2,入力シート!$C242:$BW245,4,0)))</f>
        <v/>
      </c>
      <c r="AW24" s="73" t="str">
        <f>IF(AW3="","",IF(ISERROR(HLOOKUP(AW2,入力シート!$C242:$BW245,4,0)),"",HLOOKUP(AW2,入力シート!$C242:$BW245,4,0)))</f>
        <v/>
      </c>
      <c r="AX24" s="73" t="str">
        <f>IF(AX3="","",IF(ISERROR(HLOOKUP(AX2,入力シート!$C242:$BW245,4,0)),"",HLOOKUP(AX2,入力シート!$C242:$BW245,4,0)))</f>
        <v/>
      </c>
      <c r="AY24" s="73" t="str">
        <f>IF(AY3="","",IF(ISERROR(HLOOKUP(AY2,入力シート!$C242:$BW245,4,0)),"",HLOOKUP(AY2,入力シート!$C242:$BW245,4,0)))</f>
        <v/>
      </c>
      <c r="AZ24" s="73" t="str">
        <f>IF(AZ3="","",IF(ISERROR(HLOOKUP(AZ2,入力シート!$C242:$BW245,4,0)),"",HLOOKUP(AZ2,入力シート!$C242:$BW245,4,0)))</f>
        <v/>
      </c>
      <c r="BA24" s="73" t="str">
        <f>IF(BA3="","",IF(ISERROR(HLOOKUP(BA2,入力シート!$C242:$BW245,4,0)),"",HLOOKUP(BA2,入力シート!$C242:$BW245,4,0)))</f>
        <v/>
      </c>
      <c r="BB24" s="73" t="str">
        <f>IF(BB3="","",IF(ISERROR(HLOOKUP(BB2,入力シート!$C242:$BW245,4,0)),"",HLOOKUP(BB2,入力シート!$C242:$BW245,4,0)))</f>
        <v/>
      </c>
      <c r="BC24" s="73" t="str">
        <f>IF(BC3="","",IF(ISERROR(HLOOKUP(BC2,入力シート!$C242:$BW245,4,0)),"",HLOOKUP(BC2,入力シート!$C242:$BW245,4,0)))</f>
        <v/>
      </c>
      <c r="BD24" s="73" t="str">
        <f>IF(BD3="","",IF(ISERROR(HLOOKUP(BD2,入力シート!$C242:$BW245,4,0)),"",HLOOKUP(BD2,入力シート!$C242:$BW245,4,0)))</f>
        <v/>
      </c>
      <c r="BE24" s="73" t="str">
        <f>IF(BE3="","",IF(ISERROR(HLOOKUP(BE2,入力シート!$C242:$BW245,4,0)),"",HLOOKUP(BE2,入力シート!$C242:$BW245,4,0)))</f>
        <v/>
      </c>
      <c r="BF24" s="73" t="str">
        <f>IF(BF3="","",IF(ISERROR(HLOOKUP(BF2,入力シート!$C242:$BW245,4,0)),"",HLOOKUP(BF2,入力シート!$C242:$BW245,4,0)))</f>
        <v/>
      </c>
      <c r="BG24" s="73" t="str">
        <f>IF(BG3="","",IF(ISERROR(HLOOKUP(BG2,入力シート!$C242:$BW245,4,0)),"",HLOOKUP(BG2,入力シート!$C242:$BW245,4,0)))</f>
        <v/>
      </c>
      <c r="BH24" s="73" t="str">
        <f>IF(BH3="","",IF(ISERROR(HLOOKUP(BH2,入力シート!$C242:$BW245,4,0)),"",HLOOKUP(BH2,入力シート!$C242:$BW245,4,0)))</f>
        <v/>
      </c>
      <c r="BI24" s="73" t="str">
        <f>IF(BI3="","",IF(ISERROR(HLOOKUP(BI2,入力シート!$C242:$BW245,4,0)),"",HLOOKUP(BI2,入力シート!$C242:$BW245,4,0)))</f>
        <v/>
      </c>
      <c r="BJ24" s="73" t="str">
        <f>IF(BJ3="","",IF(ISERROR(HLOOKUP(BJ2,入力シート!$C242:$BW245,4,0)),"",HLOOKUP(BJ2,入力シート!$C242:$BW245,4,0)))</f>
        <v/>
      </c>
      <c r="BK24" s="73" t="str">
        <f>IF(BK3="","",IF(ISERROR(HLOOKUP(BK2,入力シート!$C242:$BW245,4,0)),"",HLOOKUP(BK2,入力シート!$C242:$BW245,4,0)))</f>
        <v/>
      </c>
      <c r="BL24" s="73" t="str">
        <f>IF(BL3="","",IF(ISERROR(HLOOKUP(BL2,入力シート!$C242:$BW245,4,0)),"",HLOOKUP(BL2,入力シート!$C242:$BW245,4,0)))</f>
        <v/>
      </c>
      <c r="BM24" s="73" t="str">
        <f>IF(BM3="","",IF(ISERROR(HLOOKUP(BM2,入力シート!$C242:$BW245,4,0)),"",HLOOKUP(BM2,入力シート!$C242:$BW245,4,0)))</f>
        <v/>
      </c>
      <c r="BN24" s="73" t="str">
        <f>IF(BN3="","",IF(ISERROR(HLOOKUP(BN2,入力シート!$C242:$BW245,4,0)),"",HLOOKUP(BN2,入力シート!$C242:$BW245,4,0)))</f>
        <v/>
      </c>
      <c r="BO24" s="73" t="str">
        <f>IF(BO3="","",IF(ISERROR(HLOOKUP(BO2,入力シート!$C242:$BW245,4,0)),"",HLOOKUP(BO2,入力シート!$C242:$BW245,4,0)))</f>
        <v/>
      </c>
      <c r="BP24" s="73" t="str">
        <f>IF(BP3="","",IF(ISERROR(HLOOKUP(BP2,入力シート!$C242:$BW245,4,0)),"",HLOOKUP(BP2,入力シート!$C242:$BW245,4,0)))</f>
        <v/>
      </c>
      <c r="BQ24" s="73" t="str">
        <f>IF(BQ3="","",IF(ISERROR(HLOOKUP(BQ2,入力シート!$C242:$BW245,4,0)),"",HLOOKUP(BQ2,入力シート!$C242:$BW245,4,0)))</f>
        <v/>
      </c>
      <c r="BR24" s="73" t="str">
        <f>IF(BR3="","",IF(ISERROR(HLOOKUP(BR2,入力シート!$C242:$BW245,4,0)),"",HLOOKUP(BR2,入力シート!$C242:$BW245,4,0)))</f>
        <v/>
      </c>
      <c r="BS24" s="73" t="str">
        <f>IF(BS3="","",IF(ISERROR(HLOOKUP(BS2,入力シート!$C242:$BW245,4,0)),"",HLOOKUP(BS2,入力シート!$C242:$BW245,4,0)))</f>
        <v/>
      </c>
      <c r="BT24" s="73" t="str">
        <f>IF(BT3="","",IF(ISERROR(HLOOKUP(BT2,入力シート!$C242:$BW245,4,0)),"",HLOOKUP(BT2,入力シート!$C242:$BW245,4,0)))</f>
        <v/>
      </c>
      <c r="BU24" s="73" t="str">
        <f>IF(BU3="","",IF(ISERROR(HLOOKUP(BU2,入力シート!$C242:$BW245,4,0)),"",HLOOKUP(BU2,入力シート!$C242:$BW245,4,0)))</f>
        <v/>
      </c>
      <c r="BV24" s="73" t="str">
        <f>IF(BV3="","",IF(ISERROR(HLOOKUP(BV2,入力シート!$C242:$BW245,4,0)),"",HLOOKUP(BV2,入力シート!$C242:$BW245,4,0)))</f>
        <v/>
      </c>
      <c r="BW24" s="73" t="str">
        <f>IF(BW3="","",IF(ISERROR(HLOOKUP(BW2,入力シート!$C242:$BW245,4,0)),"",HLOOKUP(BW2,入力シート!$C242:$BW245,4,0)))</f>
        <v/>
      </c>
      <c r="BX24" s="73" t="str">
        <f>IF(BX3="","",IF(ISERROR(HLOOKUP(BX2,入力シート!$C242:$BW245,4,0)),"",HLOOKUP(BX2,入力シート!$C242:$BW245,4,0)))</f>
        <v/>
      </c>
    </row>
    <row r="25" spans="1:76">
      <c r="A25" s="70"/>
      <c r="B25" s="71" t="str">
        <f>入力シート!F13</f>
        <v>リタイア資金</v>
      </c>
      <c r="C25" s="74">
        <v>0</v>
      </c>
      <c r="D25" s="73">
        <f>IF(VLOOKUP(D2,'貯蓄 投資表'!$B4:$D86,3,0)&gt;C36,0,VLOOKUP(D2,'貯蓄 投資表'!$B4:$D86,3,0))</f>
        <v>0</v>
      </c>
      <c r="E25" s="73" t="str">
        <f>IF(E3="","",IF(VLOOKUP(E2,'貯蓄 投資表'!$B4:$D86,3,0)&gt;D31,0,VLOOKUP(E2,'貯蓄 投資表'!$B4:$D86,3,0)))</f>
        <v/>
      </c>
      <c r="F25" s="73" t="str">
        <f>IF(F3="","",IF(VLOOKUP(F2,'貯蓄 投資表'!$B4:$D86,3,0)&gt;E31,0,VLOOKUP(F2,'貯蓄 投資表'!$B4:$D86,3,0)))</f>
        <v/>
      </c>
      <c r="G25" s="73" t="str">
        <f>IF(G3="","",IF(VLOOKUP(G2,'貯蓄 投資表'!$B4:$D86,3,0)&gt;F31,0,VLOOKUP(G2,'貯蓄 投資表'!$B4:$D86,3,0)))</f>
        <v/>
      </c>
      <c r="H25" s="73" t="str">
        <f>IF(H3="","",IF(VLOOKUP(H2,'貯蓄 投資表'!$B4:$D86,3,0)&gt;G31,0,VLOOKUP(H2,'貯蓄 投資表'!$B4:$D86,3,0)))</f>
        <v/>
      </c>
      <c r="I25" s="73" t="str">
        <f>IF(I3="","",IF(VLOOKUP(I2,'貯蓄 投資表'!$B4:$D86,3,0)&gt;H31,0,VLOOKUP(I2,'貯蓄 投資表'!$B4:$D86,3,0)))</f>
        <v/>
      </c>
      <c r="J25" s="73" t="str">
        <f>IF(J3="","",IF(VLOOKUP(J2,'貯蓄 投資表'!$B4:$D86,3,0)&gt;I31,0,VLOOKUP(J2,'貯蓄 投資表'!$B4:$D86,3,0)))</f>
        <v/>
      </c>
      <c r="K25" s="73" t="str">
        <f>IF(K3="","",IF(VLOOKUP(K2,'貯蓄 投資表'!$B4:$D86,3,0)&gt;J31,0,VLOOKUP(K2,'貯蓄 投資表'!$B4:$D86,3,0)))</f>
        <v/>
      </c>
      <c r="L25" s="73" t="str">
        <f>IF(L3="","",IF(VLOOKUP(L2,'貯蓄 投資表'!$B4:$D86,3,0)&gt;K31,0,VLOOKUP(L2,'貯蓄 投資表'!$B4:$D86,3,0)))</f>
        <v/>
      </c>
      <c r="M25" s="73" t="str">
        <f>IF(M3="","",IF(VLOOKUP(M2,'貯蓄 投資表'!$B4:$D86,3,0)&gt;L31,0,VLOOKUP(M2,'貯蓄 投資表'!$B4:$D86,3,0)))</f>
        <v/>
      </c>
      <c r="N25" s="73" t="str">
        <f>IF(N3="","",IF(VLOOKUP(N2,'貯蓄 投資表'!$B4:$D86,3,0)&gt;M31,0,VLOOKUP(N2,'貯蓄 投資表'!$B4:$D86,3,0)))</f>
        <v/>
      </c>
      <c r="O25" s="73" t="str">
        <f>IF(O3="","",IF(VLOOKUP(O2,'貯蓄 投資表'!$B4:$D86,3,0)&gt;N31,0,VLOOKUP(O2,'貯蓄 投資表'!$B4:$D86,3,0)))</f>
        <v/>
      </c>
      <c r="P25" s="73" t="str">
        <f>IF(P3="","",IF(VLOOKUP(P2,'貯蓄 投資表'!$B4:$D86,3,0)&gt;O31,0,VLOOKUP(P2,'貯蓄 投資表'!$B4:$D86,3,0)))</f>
        <v/>
      </c>
      <c r="Q25" s="73" t="str">
        <f>IF(Q3="","",IF(VLOOKUP(Q2,'貯蓄 投資表'!$B4:$D86,3,0)&gt;P31,0,VLOOKUP(Q2,'貯蓄 投資表'!$B4:$D86,3,0)))</f>
        <v/>
      </c>
      <c r="R25" s="73" t="str">
        <f>IF(R3="","",IF(VLOOKUP(R2,'貯蓄 投資表'!$B4:$D86,3,0)&gt;Q31,0,VLOOKUP(R2,'貯蓄 投資表'!$B4:$D86,3,0)))</f>
        <v/>
      </c>
      <c r="S25" s="73" t="str">
        <f>IF(S3="","",IF(VLOOKUP(S2,'貯蓄 投資表'!$B4:$D86,3,0)&gt;R31,0,VLOOKUP(S2,'貯蓄 投資表'!$B4:$D86,3,0)))</f>
        <v/>
      </c>
      <c r="T25" s="73" t="str">
        <f>IF(T3="","",IF(VLOOKUP(T2,'貯蓄 投資表'!$B4:$D86,3,0)&gt;S31,0,VLOOKUP(T2,'貯蓄 投資表'!$B4:$D86,3,0)))</f>
        <v/>
      </c>
      <c r="U25" s="73" t="str">
        <f>IF(U3="","",IF(VLOOKUP(U2,'貯蓄 投資表'!$B4:$D86,3,0)&gt;T31,0,VLOOKUP(U2,'貯蓄 投資表'!$B4:$D86,3,0)))</f>
        <v/>
      </c>
      <c r="V25" s="73" t="str">
        <f>IF(V3="","",IF(VLOOKUP(V2,'貯蓄 投資表'!$B4:$D86,3,0)&gt;U31,0,VLOOKUP(V2,'貯蓄 投資表'!$B4:$D86,3,0)))</f>
        <v/>
      </c>
      <c r="W25" s="73" t="str">
        <f>IF(W3="","",IF(VLOOKUP(W2,'貯蓄 投資表'!$B4:$D86,3,0)&gt;V31,0,VLOOKUP(W2,'貯蓄 投資表'!$B4:$D86,3,0)))</f>
        <v/>
      </c>
      <c r="X25" s="73" t="str">
        <f>IF(X3="","",IF(VLOOKUP(X2,'貯蓄 投資表'!$B4:$D86,3,0)&gt;W31,0,VLOOKUP(X2,'貯蓄 投資表'!$B4:$D86,3,0)))</f>
        <v/>
      </c>
      <c r="Y25" s="73" t="str">
        <f>IF(Y3="","",IF(VLOOKUP(Y2,'貯蓄 投資表'!$B4:$D86,3,0)&gt;X31,0,VLOOKUP(Y2,'貯蓄 投資表'!$B4:$D86,3,0)))</f>
        <v/>
      </c>
      <c r="Z25" s="73" t="str">
        <f>IF(Z3="","",IF(VLOOKUP(Z2,'貯蓄 投資表'!$B4:$D86,3,0)&gt;Y31,0,VLOOKUP(Z2,'貯蓄 投資表'!$B4:$D86,3,0)))</f>
        <v/>
      </c>
      <c r="AA25" s="73" t="str">
        <f>IF(AA3="","",IF(VLOOKUP(AA2,'貯蓄 投資表'!$B4:$D86,3,0)&gt;Z31,0,VLOOKUP(AA2,'貯蓄 投資表'!$B4:$D86,3,0)))</f>
        <v/>
      </c>
      <c r="AB25" s="73" t="str">
        <f>IF(AB3="","",IF(VLOOKUP(AB2,'貯蓄 投資表'!$B4:$D86,3,0)&gt;AA31,0,VLOOKUP(AB2,'貯蓄 投資表'!$B4:$D86,3,0)))</f>
        <v/>
      </c>
      <c r="AC25" s="73" t="str">
        <f>IF(AC3="","",IF(VLOOKUP(AC2,'貯蓄 投資表'!$B4:$D86,3,0)&gt;AB31,0,VLOOKUP(AC2,'貯蓄 投資表'!$B4:$D86,3,0)))</f>
        <v/>
      </c>
      <c r="AD25" s="73" t="str">
        <f>IF(AD3="","",IF(VLOOKUP(AD2,'貯蓄 投資表'!$B4:$D86,3,0)&gt;AC31,0,VLOOKUP(AD2,'貯蓄 投資表'!$B4:$D86,3,0)))</f>
        <v/>
      </c>
      <c r="AE25" s="73" t="str">
        <f>IF(AE3="","",IF(VLOOKUP(AE2,'貯蓄 投資表'!$B4:$D86,3,0)&gt;AD31,0,VLOOKUP(AE2,'貯蓄 投資表'!$B4:$D86,3,0)))</f>
        <v/>
      </c>
      <c r="AF25" s="73" t="str">
        <f>IF(AF3="","",IF(VLOOKUP(AF2,'貯蓄 投資表'!$B4:$D86,3,0)&gt;AE31,0,VLOOKUP(AF2,'貯蓄 投資表'!$B4:$D86,3,0)))</f>
        <v/>
      </c>
      <c r="AG25" s="73" t="str">
        <f>IF(AG3="","",IF(VLOOKUP(AG2,'貯蓄 投資表'!$B4:$D86,3,0)&gt;AF31,0,VLOOKUP(AG2,'貯蓄 投資表'!$B4:$D86,3,0)))</f>
        <v/>
      </c>
      <c r="AH25" s="73" t="str">
        <f>IF(AH3="","",IF(VLOOKUP(AH2,'貯蓄 投資表'!$B4:$D86,3,0)&gt;AG31,0,VLOOKUP(AH2,'貯蓄 投資表'!$B4:$D86,3,0)))</f>
        <v/>
      </c>
      <c r="AI25" s="73" t="str">
        <f>IF(AI3="","",IF(VLOOKUP(AI2,'貯蓄 投資表'!$B4:$D86,3,0)&gt;AH31,0,VLOOKUP(AI2,'貯蓄 投資表'!$B4:$D86,3,0)))</f>
        <v/>
      </c>
      <c r="AJ25" s="73" t="str">
        <f>IF(AJ3="","",IF(VLOOKUP(AJ2,'貯蓄 投資表'!$B4:$D86,3,0)&gt;AI31,0,VLOOKUP(AJ2,'貯蓄 投資表'!$B4:$D86,3,0)))</f>
        <v/>
      </c>
      <c r="AK25" s="73" t="str">
        <f>IF(AK3="","",IF(VLOOKUP(AK2,'貯蓄 投資表'!$B4:$D86,3,0)&gt;AJ31,0,VLOOKUP(AK2,'貯蓄 投資表'!$B4:$D86,3,0)))</f>
        <v/>
      </c>
      <c r="AL25" s="73" t="str">
        <f>IF(AL3="","",IF(VLOOKUP(AL2,'貯蓄 投資表'!$B4:$D86,3,0)&gt;AK31,0,VLOOKUP(AL2,'貯蓄 投資表'!$B4:$D86,3,0)))</f>
        <v/>
      </c>
      <c r="AM25" s="73" t="str">
        <f>IF(AM3="","",IF(VLOOKUP(AM2,'貯蓄 投資表'!$B4:$D86,3,0)&gt;AL31,0,VLOOKUP(AM2,'貯蓄 投資表'!$B4:$D86,3,0)))</f>
        <v/>
      </c>
      <c r="AN25" s="73" t="str">
        <f>IF(AN3="","",IF(VLOOKUP(AN2,'貯蓄 投資表'!$B4:$D86,3,0)&gt;AM31,0,VLOOKUP(AN2,'貯蓄 投資表'!$B4:$D86,3,0)))</f>
        <v/>
      </c>
      <c r="AO25" s="73" t="str">
        <f>IF(AO3="","",IF(VLOOKUP(AO2,'貯蓄 投資表'!$B4:$D86,3,0)&gt;AN31,0,VLOOKUP(AO2,'貯蓄 投資表'!$B4:$D86,3,0)))</f>
        <v/>
      </c>
      <c r="AP25" s="73" t="str">
        <f>IF(AP3="","",IF(VLOOKUP(AP2,'貯蓄 投資表'!$B4:$D86,3,0)&gt;AO31,0,VLOOKUP(AP2,'貯蓄 投資表'!$B4:$D86,3,0)))</f>
        <v/>
      </c>
      <c r="AQ25" s="73" t="str">
        <f>IF(AQ3="","",IF(VLOOKUP(AQ2,'貯蓄 投資表'!$B4:$D86,3,0)&gt;AP31,0,VLOOKUP(AQ2,'貯蓄 投資表'!$B4:$D86,3,0)))</f>
        <v/>
      </c>
      <c r="AR25" s="73" t="str">
        <f>IF(AR3="","",IF(VLOOKUP(AR2,'貯蓄 投資表'!$B4:$D86,3,0)&gt;AQ31,0,VLOOKUP(AR2,'貯蓄 投資表'!$B4:$D86,3,0)))</f>
        <v/>
      </c>
      <c r="AS25" s="73" t="str">
        <f>IF(AS3="","",IF(VLOOKUP(AS2,'貯蓄 投資表'!$B4:$D86,3,0)&gt;AR31,0,VLOOKUP(AS2,'貯蓄 投資表'!$B4:$D86,3,0)))</f>
        <v/>
      </c>
      <c r="AT25" s="73" t="str">
        <f>IF(AT3="","",IF(VLOOKUP(AT2,'貯蓄 投資表'!$B4:$D86,3,0)&gt;AS31,0,VLOOKUP(AT2,'貯蓄 投資表'!$B4:$D86,3,0)))</f>
        <v/>
      </c>
      <c r="AU25" s="73" t="str">
        <f>IF(AU3="","",IF(VLOOKUP(AU2,'貯蓄 投資表'!$B4:$D86,3,0)&gt;AT31,0,VLOOKUP(AU2,'貯蓄 投資表'!$B4:$D86,3,0)))</f>
        <v/>
      </c>
      <c r="AV25" s="73" t="str">
        <f>IF(AV3="","",IF(VLOOKUP(AV2,'貯蓄 投資表'!$B4:$D86,3,0)&gt;AU31,0,VLOOKUP(AV2,'貯蓄 投資表'!$B4:$D86,3,0)))</f>
        <v/>
      </c>
      <c r="AW25" s="73" t="str">
        <f>IF(AW3="","",IF(VLOOKUP(AW2,'貯蓄 投資表'!$B4:$D86,3,0)&gt;AV31,0,VLOOKUP(AW2,'貯蓄 投資表'!$B4:$D86,3,0)))</f>
        <v/>
      </c>
      <c r="AX25" s="73" t="str">
        <f>IF(AX3="","",IF(VLOOKUP(AX2,'貯蓄 投資表'!$B4:$D86,3,0)&gt;AW31,0,VLOOKUP(AX2,'貯蓄 投資表'!$B4:$D86,3,0)))</f>
        <v/>
      </c>
      <c r="AY25" s="73" t="str">
        <f>IF(AY3="","",IF(VLOOKUP(AY2,'貯蓄 投資表'!$B4:$D86,3,0)&gt;AX31,0,VLOOKUP(AY2,'貯蓄 投資表'!$B4:$D86,3,0)))</f>
        <v/>
      </c>
      <c r="AZ25" s="73" t="str">
        <f>IF(AZ3="","",IF(VLOOKUP(AZ2,'貯蓄 投資表'!$B4:$D86,3,0)&gt;AY31,0,VLOOKUP(AZ2,'貯蓄 投資表'!$B4:$D86,3,0)))</f>
        <v/>
      </c>
      <c r="BA25" s="73" t="str">
        <f>IF(BA3="","",IF(VLOOKUP(BA2,'貯蓄 投資表'!$B4:$D86,3,0)&gt;AZ31,0,VLOOKUP(BA2,'貯蓄 投資表'!$B4:$D86,3,0)))</f>
        <v/>
      </c>
      <c r="BB25" s="73" t="str">
        <f>IF(BB3="","",IF(VLOOKUP(BB2,'貯蓄 投資表'!$B4:$D86,3,0)&gt;BA31,0,VLOOKUP(BB2,'貯蓄 投資表'!$B4:$D86,3,0)))</f>
        <v/>
      </c>
      <c r="BC25" s="73" t="str">
        <f>IF(BC3="","",IF(VLOOKUP(BC2,'貯蓄 投資表'!$B4:$D86,3,0)&gt;BB31,0,VLOOKUP(BC2,'貯蓄 投資表'!$B4:$D86,3,0)))</f>
        <v/>
      </c>
      <c r="BD25" s="73" t="str">
        <f>IF(BD3="","",IF(VLOOKUP(BD2,'貯蓄 投資表'!$B4:$D86,3,0)&gt;BC31,0,VLOOKUP(BD2,'貯蓄 投資表'!$B4:$D86,3,0)))</f>
        <v/>
      </c>
      <c r="BE25" s="73" t="str">
        <f>IF(BE3="","",IF(VLOOKUP(BE2,'貯蓄 投資表'!$B4:$D86,3,0)&gt;BD31,0,VLOOKUP(BE2,'貯蓄 投資表'!$B4:$D86,3,0)))</f>
        <v/>
      </c>
      <c r="BF25" s="73" t="str">
        <f>IF(BF3="","",IF(VLOOKUP(BF2,'貯蓄 投資表'!$B4:$D86,3,0)&gt;BE31,0,VLOOKUP(BF2,'貯蓄 投資表'!$B4:$D86,3,0)))</f>
        <v/>
      </c>
      <c r="BG25" s="73" t="str">
        <f>IF(BG3="","",IF(VLOOKUP(BG2,'貯蓄 投資表'!$B4:$D86,3,0)&gt;BF31,0,VLOOKUP(BG2,'貯蓄 投資表'!$B4:$D86,3,0)))</f>
        <v/>
      </c>
      <c r="BH25" s="73" t="str">
        <f>IF(BH3="","",IF(VLOOKUP(BH2,'貯蓄 投資表'!$B4:$D86,3,0)&gt;BG31,0,VLOOKUP(BH2,'貯蓄 投資表'!$B4:$D86,3,0)))</f>
        <v/>
      </c>
      <c r="BI25" s="73" t="str">
        <f>IF(BI3="","",IF(VLOOKUP(BI2,'貯蓄 投資表'!$B4:$D86,3,0)&gt;BH31,0,VLOOKUP(BI2,'貯蓄 投資表'!$B4:$D86,3,0)))</f>
        <v/>
      </c>
      <c r="BJ25" s="73" t="str">
        <f>IF(BJ3="","",IF(VLOOKUP(BJ2,'貯蓄 投資表'!$B4:$D86,3,0)&gt;BI31,0,VLOOKUP(BJ2,'貯蓄 投資表'!$B4:$D86,3,0)))</f>
        <v/>
      </c>
      <c r="BK25" s="73" t="str">
        <f>IF(BK3="","",IF(VLOOKUP(BK2,'貯蓄 投資表'!$B4:$D86,3,0)&gt;BJ31,0,VLOOKUP(BK2,'貯蓄 投資表'!$B4:$D86,3,0)))</f>
        <v/>
      </c>
      <c r="BL25" s="73" t="str">
        <f>IF(BL3="","",IF(VLOOKUP(BL2,'貯蓄 投資表'!$B4:$D86,3,0)&gt;BK31,0,VLOOKUP(BL2,'貯蓄 投資表'!$B4:$D86,3,0)))</f>
        <v/>
      </c>
      <c r="BM25" s="73" t="str">
        <f>IF(BM3="","",IF(VLOOKUP(BM2,'貯蓄 投資表'!$B4:$D86,3,0)&gt;BL31,0,VLOOKUP(BM2,'貯蓄 投資表'!$B4:$D86,3,0)))</f>
        <v/>
      </c>
      <c r="BN25" s="73" t="str">
        <f>IF(BN3="","",IF(VLOOKUP(BN2,'貯蓄 投資表'!$B4:$D86,3,0)&gt;BM31,0,VLOOKUP(BN2,'貯蓄 投資表'!$B4:$D86,3,0)))</f>
        <v/>
      </c>
      <c r="BO25" s="73" t="str">
        <f>IF(BO3="","",IF(VLOOKUP(BO2,'貯蓄 投資表'!$B4:$D86,3,0)&gt;BN31,0,VLOOKUP(BO2,'貯蓄 投資表'!$B4:$D86,3,0)))</f>
        <v/>
      </c>
      <c r="BP25" s="73" t="str">
        <f>IF(BP3="","",IF(VLOOKUP(BP2,'貯蓄 投資表'!$B4:$D86,3,0)&gt;BO31,0,VLOOKUP(BP2,'貯蓄 投資表'!$B4:$D86,3,0)))</f>
        <v/>
      </c>
      <c r="BQ25" s="73" t="str">
        <f>IF(BQ3="","",IF(VLOOKUP(BQ2,'貯蓄 投資表'!$B4:$D86,3,0)&gt;BP31,0,VLOOKUP(BQ2,'貯蓄 投資表'!$B4:$D86,3,0)))</f>
        <v/>
      </c>
      <c r="BR25" s="73" t="str">
        <f>IF(BR3="","",IF(VLOOKUP(BR2,'貯蓄 投資表'!$B4:$D86,3,0)&gt;BQ31,0,VLOOKUP(BR2,'貯蓄 投資表'!$B4:$D86,3,0)))</f>
        <v/>
      </c>
      <c r="BS25" s="73" t="str">
        <f>IF(BS3="","",IF(VLOOKUP(BS2,'貯蓄 投資表'!$B4:$D86,3,0)&gt;BR31,0,VLOOKUP(BS2,'貯蓄 投資表'!$B4:$D86,3,0)))</f>
        <v/>
      </c>
      <c r="BT25" s="73" t="str">
        <f>IF(BT3="","",IF(VLOOKUP(BT2,'貯蓄 投資表'!$B4:$D86,3,0)&gt;BS31,0,VLOOKUP(BT2,'貯蓄 投資表'!$B4:$D86,3,0)))</f>
        <v/>
      </c>
      <c r="BU25" s="73" t="str">
        <f>IF(BU3="","",IF(VLOOKUP(BU2,'貯蓄 投資表'!$B4:$D86,3,0)&gt;BT31,0,VLOOKUP(BU2,'貯蓄 投資表'!$B4:$D86,3,0)))</f>
        <v/>
      </c>
      <c r="BV25" s="73" t="str">
        <f>IF(BV3="","",IF(VLOOKUP(BV2,'貯蓄 投資表'!$B4:$D86,3,0)&gt;BU31,0,VLOOKUP(BV2,'貯蓄 投資表'!$B4:$D86,3,0)))</f>
        <v/>
      </c>
      <c r="BW25" s="73" t="str">
        <f>IF(BW3="","",IF(VLOOKUP(BW2,'貯蓄 投資表'!$B4:$D86,3,0)&gt;BV31,0,VLOOKUP(BW2,'貯蓄 投資表'!$B4:$D86,3,0)))</f>
        <v/>
      </c>
      <c r="BX25" s="73" t="str">
        <f>IF(BX3="","",IF(VLOOKUP(BX2,'貯蓄 投資表'!$B4:$D86,3,0)&gt;BW31,0,VLOOKUP(BX2,'貯蓄 投資表'!$B4:$D86,3,0)))</f>
        <v/>
      </c>
    </row>
    <row r="26" spans="1:76">
      <c r="A26" s="70"/>
      <c r="B26" s="71" t="str">
        <f>入力シート!F14</f>
        <v>教育資金</v>
      </c>
      <c r="C26" s="74">
        <v>0</v>
      </c>
      <c r="D26" s="73">
        <f>IF(VLOOKUP(D2,'貯蓄 投資表'!$J4:$L86,3,0)&gt;C36-D25,0,VLOOKUP(D2,'貯蓄 投資表'!$J4:$L86,3,0))</f>
        <v>0</v>
      </c>
      <c r="E26" s="73" t="str">
        <f>IF(E3="","",IF(VLOOKUP(E2,'貯蓄 投資表'!$J4:$L86,3,0)&gt;D31-E25,0,VLOOKUP(E2,'貯蓄 投資表'!$J4:$L86,3,0)))</f>
        <v/>
      </c>
      <c r="F26" s="73" t="str">
        <f>IF(F3="","",IF(VLOOKUP(F2,'貯蓄 投資表'!$J4:$L86,3,0)&gt;E31-F25,0,VLOOKUP(F2,'貯蓄 投資表'!$J4:$L86,3,0)))</f>
        <v/>
      </c>
      <c r="G26" s="73" t="str">
        <f>IF(G3="","",IF(VLOOKUP(G2,'貯蓄 投資表'!$J4:$L86,3,0)&gt;F31-G25,0,VLOOKUP(G2,'貯蓄 投資表'!$J4:$L86,3,0)))</f>
        <v/>
      </c>
      <c r="H26" s="73" t="str">
        <f>IF(H3="","",IF(VLOOKUP(H2,'貯蓄 投資表'!$J4:$L86,3,0)&gt;G31-H25,0,VLOOKUP(H2,'貯蓄 投資表'!$J4:$L86,3,0)))</f>
        <v/>
      </c>
      <c r="I26" s="73" t="str">
        <f>IF(I3="","",IF(VLOOKUP(I2,'貯蓄 投資表'!$J4:$L86,3,0)&gt;H31-I25,0,VLOOKUP(I2,'貯蓄 投資表'!$J4:$L86,3,0)))</f>
        <v/>
      </c>
      <c r="J26" s="73" t="str">
        <f>IF(J3="","",IF(VLOOKUP(J2,'貯蓄 投資表'!$J4:$L86,3,0)&gt;I31-J25,0,VLOOKUP(J2,'貯蓄 投資表'!$J4:$L86,3,0)))</f>
        <v/>
      </c>
      <c r="K26" s="73" t="str">
        <f>IF(K3="","",IF(VLOOKUP(K2,'貯蓄 投資表'!$J4:$L86,3,0)&gt;J31-K25,0,VLOOKUP(K2,'貯蓄 投資表'!$J4:$L86,3,0)))</f>
        <v/>
      </c>
      <c r="L26" s="73" t="str">
        <f>IF(L3="","",IF(VLOOKUP(L2,'貯蓄 投資表'!$J4:$L86,3,0)&gt;K31-L25,0,VLOOKUP(L2,'貯蓄 投資表'!$J4:$L86,3,0)))</f>
        <v/>
      </c>
      <c r="M26" s="73" t="str">
        <f>IF(M3="","",IF(VLOOKUP(M2,'貯蓄 投資表'!$J4:$L86,3,0)&gt;L31-M25,0,VLOOKUP(M2,'貯蓄 投資表'!$J4:$L86,3,0)))</f>
        <v/>
      </c>
      <c r="N26" s="73" t="str">
        <f>IF(N3="","",IF(VLOOKUP(N2,'貯蓄 投資表'!$J4:$L86,3,0)&gt;M31-N25,0,VLOOKUP(N2,'貯蓄 投資表'!$J4:$L86,3,0)))</f>
        <v/>
      </c>
      <c r="O26" s="73" t="str">
        <f>IF(O3="","",IF(VLOOKUP(O2,'貯蓄 投資表'!$J4:$L86,3,0)&gt;N31-O25,0,VLOOKUP(O2,'貯蓄 投資表'!$J4:$L86,3,0)))</f>
        <v/>
      </c>
      <c r="P26" s="73" t="str">
        <f>IF(P3="","",IF(VLOOKUP(P2,'貯蓄 投資表'!$J4:$L86,3,0)&gt;O31-P25,0,VLOOKUP(P2,'貯蓄 投資表'!$J4:$L86,3,0)))</f>
        <v/>
      </c>
      <c r="Q26" s="73" t="str">
        <f>IF(Q3="","",IF(VLOOKUP(Q2,'貯蓄 投資表'!$J4:$L86,3,0)&gt;P31-Q25,0,VLOOKUP(Q2,'貯蓄 投資表'!$J4:$L86,3,0)))</f>
        <v/>
      </c>
      <c r="R26" s="73" t="str">
        <f>IF(R3="","",IF(VLOOKUP(R2,'貯蓄 投資表'!$J4:$L86,3,0)&gt;Q31-R25,0,VLOOKUP(R2,'貯蓄 投資表'!$J4:$L86,3,0)))</f>
        <v/>
      </c>
      <c r="S26" s="73" t="str">
        <f>IF(S3="","",IF(VLOOKUP(S2,'貯蓄 投資表'!$J4:$L86,3,0)&gt;R31-S25,0,VLOOKUP(S2,'貯蓄 投資表'!$J4:$L86,3,0)))</f>
        <v/>
      </c>
      <c r="T26" s="73" t="str">
        <f>IF(T3="","",IF(VLOOKUP(T2,'貯蓄 投資表'!$J4:$L86,3,0)&gt;S31-T25,0,VLOOKUP(T2,'貯蓄 投資表'!$J4:$L86,3,0)))</f>
        <v/>
      </c>
      <c r="U26" s="73" t="str">
        <f>IF(U3="","",IF(VLOOKUP(U2,'貯蓄 投資表'!$J4:$L86,3,0)&gt;T31-U25,0,VLOOKUP(U2,'貯蓄 投資表'!$J4:$L86,3,0)))</f>
        <v/>
      </c>
      <c r="V26" s="73" t="str">
        <f>IF(V3="","",IF(VLOOKUP(V2,'貯蓄 投資表'!$J4:$L86,3,0)&gt;U31-V25,0,VLOOKUP(V2,'貯蓄 投資表'!$J4:$L86,3,0)))</f>
        <v/>
      </c>
      <c r="W26" s="73" t="str">
        <f>IF(W3="","",IF(VLOOKUP(W2,'貯蓄 投資表'!$J4:$L86,3,0)&gt;V31-W25,0,VLOOKUP(W2,'貯蓄 投資表'!$J4:$L86,3,0)))</f>
        <v/>
      </c>
      <c r="X26" s="73" t="str">
        <f>IF(X3="","",IF(VLOOKUP(X2,'貯蓄 投資表'!$J4:$L86,3,0)&gt;W31-X25,0,VLOOKUP(X2,'貯蓄 投資表'!$J4:$L86,3,0)))</f>
        <v/>
      </c>
      <c r="Y26" s="73" t="str">
        <f>IF(Y3="","",IF(VLOOKUP(Y2,'貯蓄 投資表'!$J4:$L86,3,0)&gt;X31-Y25,0,VLOOKUP(Y2,'貯蓄 投資表'!$J4:$L86,3,0)))</f>
        <v/>
      </c>
      <c r="Z26" s="73" t="str">
        <f>IF(Z3="","",IF(VLOOKUP(Z2,'貯蓄 投資表'!$J4:$L86,3,0)&gt;Y31-Z25,0,VLOOKUP(Z2,'貯蓄 投資表'!$J4:$L86,3,0)))</f>
        <v/>
      </c>
      <c r="AA26" s="73" t="str">
        <f>IF(AA3="","",IF(VLOOKUP(AA2,'貯蓄 投資表'!$J4:$L86,3,0)&gt;Z31-AA25,0,VLOOKUP(AA2,'貯蓄 投資表'!$J4:$L86,3,0)))</f>
        <v/>
      </c>
      <c r="AB26" s="73" t="str">
        <f>IF(AB3="","",IF(VLOOKUP(AB2,'貯蓄 投資表'!$J4:$L86,3,0)&gt;AA31-AB25,0,VLOOKUP(AB2,'貯蓄 投資表'!$J4:$L86,3,0)))</f>
        <v/>
      </c>
      <c r="AC26" s="73" t="str">
        <f>IF(AC3="","",IF(VLOOKUP(AC2,'貯蓄 投資表'!$J4:$L86,3,0)&gt;AB31-AC25,0,VLOOKUP(AC2,'貯蓄 投資表'!$J4:$L86,3,0)))</f>
        <v/>
      </c>
      <c r="AD26" s="73" t="str">
        <f>IF(AD3="","",IF(VLOOKUP(AD2,'貯蓄 投資表'!$J4:$L86,3,0)&gt;AC31-AD25,0,VLOOKUP(AD2,'貯蓄 投資表'!$J4:$L86,3,0)))</f>
        <v/>
      </c>
      <c r="AE26" s="73" t="str">
        <f>IF(AE3="","",IF(VLOOKUP(AE2,'貯蓄 投資表'!$J4:$L86,3,0)&gt;AD31-AE25,0,VLOOKUP(AE2,'貯蓄 投資表'!$J4:$L86,3,0)))</f>
        <v/>
      </c>
      <c r="AF26" s="73" t="str">
        <f>IF(AF3="","",IF(VLOOKUP(AF2,'貯蓄 投資表'!$J4:$L86,3,0)&gt;AE31-AF25,0,VLOOKUP(AF2,'貯蓄 投資表'!$J4:$L86,3,0)))</f>
        <v/>
      </c>
      <c r="AG26" s="73" t="str">
        <f>IF(AG3="","",IF(VLOOKUP(AG2,'貯蓄 投資表'!$J4:$L86,3,0)&gt;AF31-AG25,0,VLOOKUP(AG2,'貯蓄 投資表'!$J4:$L86,3,0)))</f>
        <v/>
      </c>
      <c r="AH26" s="73" t="str">
        <f>IF(AH3="","",IF(VLOOKUP(AH2,'貯蓄 投資表'!$J4:$L86,3,0)&gt;AG31-AH25,0,VLOOKUP(AH2,'貯蓄 投資表'!$J4:$L86,3,0)))</f>
        <v/>
      </c>
      <c r="AI26" s="73" t="str">
        <f>IF(AI3="","",IF(VLOOKUP(AI2,'貯蓄 投資表'!$J4:$L86,3,0)&gt;AH31-AI25,0,VLOOKUP(AI2,'貯蓄 投資表'!$J4:$L86,3,0)))</f>
        <v/>
      </c>
      <c r="AJ26" s="73" t="str">
        <f>IF(AJ3="","",IF(VLOOKUP(AJ2,'貯蓄 投資表'!$J4:$L86,3,0)&gt;AI31-AJ25,0,VLOOKUP(AJ2,'貯蓄 投資表'!$J4:$L86,3,0)))</f>
        <v/>
      </c>
      <c r="AK26" s="73" t="str">
        <f>IF(AK3="","",IF(VLOOKUP(AK2,'貯蓄 投資表'!$J4:$L86,3,0)&gt;AJ31-AK25,0,VLOOKUP(AK2,'貯蓄 投資表'!$J4:$L86,3,0)))</f>
        <v/>
      </c>
      <c r="AL26" s="73" t="str">
        <f>IF(AL3="","",IF(VLOOKUP(AL2,'貯蓄 投資表'!$J4:$L86,3,0)&gt;AK31-AL25,0,VLOOKUP(AL2,'貯蓄 投資表'!$J4:$L86,3,0)))</f>
        <v/>
      </c>
      <c r="AM26" s="73" t="str">
        <f>IF(AM3="","",IF(VLOOKUP(AM2,'貯蓄 投資表'!$J4:$L86,3,0)&gt;AL31-AM25,0,VLOOKUP(AM2,'貯蓄 投資表'!$J4:$L86,3,0)))</f>
        <v/>
      </c>
      <c r="AN26" s="73" t="str">
        <f>IF(AN3="","",IF(VLOOKUP(AN2,'貯蓄 投資表'!$J4:$L86,3,0)&gt;AM31-AN25,0,VLOOKUP(AN2,'貯蓄 投資表'!$J4:$L86,3,0)))</f>
        <v/>
      </c>
      <c r="AO26" s="73" t="str">
        <f>IF(AO3="","",IF(VLOOKUP(AO2,'貯蓄 投資表'!$J4:$L86,3,0)&gt;AN31-AO25,0,VLOOKUP(AO2,'貯蓄 投資表'!$J4:$L86,3,0)))</f>
        <v/>
      </c>
      <c r="AP26" s="73" t="str">
        <f>IF(AP3="","",IF(VLOOKUP(AP2,'貯蓄 投資表'!$J4:$L86,3,0)&gt;AO31-AP25,0,VLOOKUP(AP2,'貯蓄 投資表'!$J4:$L86,3,0)))</f>
        <v/>
      </c>
      <c r="AQ26" s="73" t="str">
        <f>IF(AQ3="","",IF(VLOOKUP(AQ2,'貯蓄 投資表'!$J4:$L86,3,0)&gt;AP31-AQ25,0,VLOOKUP(AQ2,'貯蓄 投資表'!$J4:$L86,3,0)))</f>
        <v/>
      </c>
      <c r="AR26" s="73" t="str">
        <f>IF(AR3="","",IF(VLOOKUP(AR2,'貯蓄 投資表'!$J4:$L86,3,0)&gt;AQ31-AR25,0,VLOOKUP(AR2,'貯蓄 投資表'!$J4:$L86,3,0)))</f>
        <v/>
      </c>
      <c r="AS26" s="73" t="str">
        <f>IF(AS3="","",IF(VLOOKUP(AS2,'貯蓄 投資表'!$J4:$L86,3,0)&gt;AR31-AS25,0,VLOOKUP(AS2,'貯蓄 投資表'!$J4:$L86,3,0)))</f>
        <v/>
      </c>
      <c r="AT26" s="73" t="str">
        <f>IF(AT3="","",IF(VLOOKUP(AT2,'貯蓄 投資表'!$J4:$L86,3,0)&gt;AS31-AT25,0,VLOOKUP(AT2,'貯蓄 投資表'!$J4:$L86,3,0)))</f>
        <v/>
      </c>
      <c r="AU26" s="73" t="str">
        <f>IF(AU3="","",IF(VLOOKUP(AU2,'貯蓄 投資表'!$J4:$L86,3,0)&gt;AT31-AU25,0,VLOOKUP(AU2,'貯蓄 投資表'!$J4:$L86,3,0)))</f>
        <v/>
      </c>
      <c r="AV26" s="73" t="str">
        <f>IF(AV3="","",IF(VLOOKUP(AV2,'貯蓄 投資表'!$J4:$L86,3,0)&gt;AU31-AV25,0,VLOOKUP(AV2,'貯蓄 投資表'!$J4:$L86,3,0)))</f>
        <v/>
      </c>
      <c r="AW26" s="73" t="str">
        <f>IF(AW3="","",IF(VLOOKUP(AW2,'貯蓄 投資表'!$J4:$L86,3,0)&gt;AV31-AW25,0,VLOOKUP(AW2,'貯蓄 投資表'!$J4:$L86,3,0)))</f>
        <v/>
      </c>
      <c r="AX26" s="73" t="str">
        <f>IF(AX3="","",IF(VLOOKUP(AX2,'貯蓄 投資表'!$J4:$L86,3,0)&gt;AW31-AX25,0,VLOOKUP(AX2,'貯蓄 投資表'!$J4:$L86,3,0)))</f>
        <v/>
      </c>
      <c r="AY26" s="73" t="str">
        <f>IF(AY3="","",IF(VLOOKUP(AY2,'貯蓄 投資表'!$J4:$L86,3,0)&gt;AX31-AY25,0,VLOOKUP(AY2,'貯蓄 投資表'!$J4:$L86,3,0)))</f>
        <v/>
      </c>
      <c r="AZ26" s="73" t="str">
        <f>IF(AZ3="","",IF(VLOOKUP(AZ2,'貯蓄 投資表'!$J4:$L86,3,0)&gt;AY31-AZ25,0,VLOOKUP(AZ2,'貯蓄 投資表'!$J4:$L86,3,0)))</f>
        <v/>
      </c>
      <c r="BA26" s="73" t="str">
        <f>IF(BA3="","",IF(VLOOKUP(BA2,'貯蓄 投資表'!$J4:$L86,3,0)&gt;AZ31-BA25,0,VLOOKUP(BA2,'貯蓄 投資表'!$J4:$L86,3,0)))</f>
        <v/>
      </c>
      <c r="BB26" s="73" t="str">
        <f>IF(BB3="","",IF(VLOOKUP(BB2,'貯蓄 投資表'!$J4:$L86,3,0)&gt;BA31-BB25,0,VLOOKUP(BB2,'貯蓄 投資表'!$J4:$L86,3,0)))</f>
        <v/>
      </c>
      <c r="BC26" s="73" t="str">
        <f>IF(BC3="","",IF(VLOOKUP(BC2,'貯蓄 投資表'!$J4:$L86,3,0)&gt;BB31-BC25,0,VLOOKUP(BC2,'貯蓄 投資表'!$J4:$L86,3,0)))</f>
        <v/>
      </c>
      <c r="BD26" s="73" t="str">
        <f>IF(BD3="","",IF(VLOOKUP(BD2,'貯蓄 投資表'!$J4:$L86,3,0)&gt;BC31-BD25,0,VLOOKUP(BD2,'貯蓄 投資表'!$J4:$L86,3,0)))</f>
        <v/>
      </c>
      <c r="BE26" s="73" t="str">
        <f>IF(BE3="","",IF(VLOOKUP(BE2,'貯蓄 投資表'!$J4:$L86,3,0)&gt;BD31-BE25,0,VLOOKUP(BE2,'貯蓄 投資表'!$J4:$L86,3,0)))</f>
        <v/>
      </c>
      <c r="BF26" s="73" t="str">
        <f>IF(BF3="","",IF(VLOOKUP(BF2,'貯蓄 投資表'!$J4:$L86,3,0)&gt;BE31-BF25,0,VLOOKUP(BF2,'貯蓄 投資表'!$J4:$L86,3,0)))</f>
        <v/>
      </c>
      <c r="BG26" s="73" t="str">
        <f>IF(BG3="","",IF(VLOOKUP(BG2,'貯蓄 投資表'!$J4:$L86,3,0)&gt;BF31-BG25,0,VLOOKUP(BG2,'貯蓄 投資表'!$J4:$L86,3,0)))</f>
        <v/>
      </c>
      <c r="BH26" s="73" t="str">
        <f>IF(BH3="","",IF(VLOOKUP(BH2,'貯蓄 投資表'!$J4:$L86,3,0)&gt;BG31-BH25,0,VLOOKUP(BH2,'貯蓄 投資表'!$J4:$L86,3,0)))</f>
        <v/>
      </c>
      <c r="BI26" s="73" t="str">
        <f>IF(BI3="","",IF(VLOOKUP(BI2,'貯蓄 投資表'!$J4:$L86,3,0)&gt;BH31-BI25,0,VLOOKUP(BI2,'貯蓄 投資表'!$J4:$L86,3,0)))</f>
        <v/>
      </c>
      <c r="BJ26" s="73" t="str">
        <f>IF(BJ3="","",IF(VLOOKUP(BJ2,'貯蓄 投資表'!$J4:$L86,3,0)&gt;BI31-BJ25,0,VLOOKUP(BJ2,'貯蓄 投資表'!$J4:$L86,3,0)))</f>
        <v/>
      </c>
      <c r="BK26" s="73" t="str">
        <f>IF(BK3="","",IF(VLOOKUP(BK2,'貯蓄 投資表'!$J4:$L86,3,0)&gt;BJ31-BK25,0,VLOOKUP(BK2,'貯蓄 投資表'!$J4:$L86,3,0)))</f>
        <v/>
      </c>
      <c r="BL26" s="73" t="str">
        <f>IF(BL3="","",IF(VLOOKUP(BL2,'貯蓄 投資表'!$J4:$L86,3,0)&gt;BK31-BL25,0,VLOOKUP(BL2,'貯蓄 投資表'!$J4:$L86,3,0)))</f>
        <v/>
      </c>
      <c r="BM26" s="73" t="str">
        <f>IF(BM3="","",IF(VLOOKUP(BM2,'貯蓄 投資表'!$J4:$L86,3,0)&gt;BL31-BM25,0,VLOOKUP(BM2,'貯蓄 投資表'!$J4:$L86,3,0)))</f>
        <v/>
      </c>
      <c r="BN26" s="73" t="str">
        <f>IF(BN3="","",IF(VLOOKUP(BN2,'貯蓄 投資表'!$J4:$L86,3,0)&gt;BM31-BN25,0,VLOOKUP(BN2,'貯蓄 投資表'!$J4:$L86,3,0)))</f>
        <v/>
      </c>
      <c r="BO26" s="73" t="str">
        <f>IF(BO3="","",IF(VLOOKUP(BO2,'貯蓄 投資表'!$J4:$L86,3,0)&gt;BN31-BO25,0,VLOOKUP(BO2,'貯蓄 投資表'!$J4:$L86,3,0)))</f>
        <v/>
      </c>
      <c r="BP26" s="73" t="str">
        <f>IF(BP3="","",IF(VLOOKUP(BP2,'貯蓄 投資表'!$J4:$L86,3,0)&gt;BO31-BP25,0,VLOOKUP(BP2,'貯蓄 投資表'!$J4:$L86,3,0)))</f>
        <v/>
      </c>
      <c r="BQ26" s="73" t="str">
        <f>IF(BQ3="","",IF(VLOOKUP(BQ2,'貯蓄 投資表'!$J4:$L86,3,0)&gt;BP31-BQ25,0,VLOOKUP(BQ2,'貯蓄 投資表'!$J4:$L86,3,0)))</f>
        <v/>
      </c>
      <c r="BR26" s="73" t="str">
        <f>IF(BR3="","",IF(VLOOKUP(BR2,'貯蓄 投資表'!$J4:$L86,3,0)&gt;BQ31-BR25,0,VLOOKUP(BR2,'貯蓄 投資表'!$J4:$L86,3,0)))</f>
        <v/>
      </c>
      <c r="BS26" s="73" t="str">
        <f>IF(BS3="","",IF(VLOOKUP(BS2,'貯蓄 投資表'!$J4:$L86,3,0)&gt;BR31-BS25,0,VLOOKUP(BS2,'貯蓄 投資表'!$J4:$L86,3,0)))</f>
        <v/>
      </c>
      <c r="BT26" s="73" t="str">
        <f>IF(BT3="","",IF(VLOOKUP(BT2,'貯蓄 投資表'!$J4:$L86,3,0)&gt;BS31-BT25,0,VLOOKUP(BT2,'貯蓄 投資表'!$J4:$L86,3,0)))</f>
        <v/>
      </c>
      <c r="BU26" s="73" t="str">
        <f>IF(BU3="","",IF(VLOOKUP(BU2,'貯蓄 投資表'!$J4:$L86,3,0)&gt;BT31-BU25,0,VLOOKUP(BU2,'貯蓄 投資表'!$J4:$L86,3,0)))</f>
        <v/>
      </c>
      <c r="BV26" s="73" t="str">
        <f>IF(BV3="","",IF(VLOOKUP(BV2,'貯蓄 投資表'!$J4:$L86,3,0)&gt;BU31-BV25,0,VLOOKUP(BV2,'貯蓄 投資表'!$J4:$L86,3,0)))</f>
        <v/>
      </c>
      <c r="BW26" s="73" t="str">
        <f>IF(BW3="","",IF(VLOOKUP(BW2,'貯蓄 投資表'!$J4:$L86,3,0)&gt;BV31-BW25,0,VLOOKUP(BW2,'貯蓄 投資表'!$J4:$L86,3,0)))</f>
        <v/>
      </c>
      <c r="BX26" s="73" t="str">
        <f>IF(BX3="","",IF(VLOOKUP(BX2,'貯蓄 投資表'!$J4:$L86,3,0)&gt;BW31-BX25,0,VLOOKUP(BX2,'貯蓄 投資表'!$J4:$L86,3,0)))</f>
        <v/>
      </c>
    </row>
    <row r="27" spans="1:76">
      <c r="A27" s="75"/>
      <c r="B27" s="75"/>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s="45" customFormat="1">
      <c r="A28" s="585" t="s">
        <v>10</v>
      </c>
      <c r="B28" s="586"/>
      <c r="C28" s="77"/>
      <c r="D28" s="78">
        <f t="shared" ref="D28" si="35">D10-D18</f>
        <v>0</v>
      </c>
      <c r="E28" s="78" t="str">
        <f>IF(E3="","",E10-E18)</f>
        <v/>
      </c>
      <c r="F28" s="78" t="str">
        <f t="shared" ref="F28:BQ28" si="36">IF(F3="","",F10-F18)</f>
        <v/>
      </c>
      <c r="G28" s="78" t="str">
        <f t="shared" si="36"/>
        <v/>
      </c>
      <c r="H28" s="78" t="str">
        <f t="shared" si="36"/>
        <v/>
      </c>
      <c r="I28" s="78" t="str">
        <f t="shared" si="36"/>
        <v/>
      </c>
      <c r="J28" s="78" t="str">
        <f t="shared" si="36"/>
        <v/>
      </c>
      <c r="K28" s="78" t="str">
        <f t="shared" si="36"/>
        <v/>
      </c>
      <c r="L28" s="78" t="str">
        <f t="shared" si="36"/>
        <v/>
      </c>
      <c r="M28" s="78" t="str">
        <f t="shared" si="36"/>
        <v/>
      </c>
      <c r="N28" s="78" t="str">
        <f t="shared" si="36"/>
        <v/>
      </c>
      <c r="O28" s="78" t="str">
        <f t="shared" si="36"/>
        <v/>
      </c>
      <c r="P28" s="78" t="str">
        <f t="shared" si="36"/>
        <v/>
      </c>
      <c r="Q28" s="78" t="str">
        <f t="shared" si="36"/>
        <v/>
      </c>
      <c r="R28" s="78" t="str">
        <f t="shared" si="36"/>
        <v/>
      </c>
      <c r="S28" s="78" t="str">
        <f t="shared" si="36"/>
        <v/>
      </c>
      <c r="T28" s="78" t="str">
        <f t="shared" si="36"/>
        <v/>
      </c>
      <c r="U28" s="78" t="str">
        <f t="shared" si="36"/>
        <v/>
      </c>
      <c r="V28" s="78" t="str">
        <f t="shared" si="36"/>
        <v/>
      </c>
      <c r="W28" s="78" t="str">
        <f t="shared" si="36"/>
        <v/>
      </c>
      <c r="X28" s="78" t="str">
        <f t="shared" si="36"/>
        <v/>
      </c>
      <c r="Y28" s="78" t="str">
        <f t="shared" si="36"/>
        <v/>
      </c>
      <c r="Z28" s="78" t="str">
        <f t="shared" si="36"/>
        <v/>
      </c>
      <c r="AA28" s="78" t="str">
        <f t="shared" si="36"/>
        <v/>
      </c>
      <c r="AB28" s="78" t="str">
        <f t="shared" si="36"/>
        <v/>
      </c>
      <c r="AC28" s="78" t="str">
        <f t="shared" si="36"/>
        <v/>
      </c>
      <c r="AD28" s="78" t="str">
        <f t="shared" si="36"/>
        <v/>
      </c>
      <c r="AE28" s="78" t="str">
        <f t="shared" si="36"/>
        <v/>
      </c>
      <c r="AF28" s="78" t="str">
        <f t="shared" si="36"/>
        <v/>
      </c>
      <c r="AG28" s="78" t="str">
        <f t="shared" si="36"/>
        <v/>
      </c>
      <c r="AH28" s="78" t="str">
        <f t="shared" si="36"/>
        <v/>
      </c>
      <c r="AI28" s="78" t="str">
        <f t="shared" si="36"/>
        <v/>
      </c>
      <c r="AJ28" s="78" t="str">
        <f t="shared" si="36"/>
        <v/>
      </c>
      <c r="AK28" s="78" t="str">
        <f t="shared" si="36"/>
        <v/>
      </c>
      <c r="AL28" s="78" t="str">
        <f t="shared" si="36"/>
        <v/>
      </c>
      <c r="AM28" s="78" t="str">
        <f t="shared" si="36"/>
        <v/>
      </c>
      <c r="AN28" s="78" t="str">
        <f t="shared" si="36"/>
        <v/>
      </c>
      <c r="AO28" s="78" t="str">
        <f t="shared" si="36"/>
        <v/>
      </c>
      <c r="AP28" s="78" t="str">
        <f t="shared" si="36"/>
        <v/>
      </c>
      <c r="AQ28" s="78" t="str">
        <f t="shared" si="36"/>
        <v/>
      </c>
      <c r="AR28" s="78" t="str">
        <f t="shared" si="36"/>
        <v/>
      </c>
      <c r="AS28" s="78" t="str">
        <f t="shared" si="36"/>
        <v/>
      </c>
      <c r="AT28" s="78" t="str">
        <f t="shared" si="36"/>
        <v/>
      </c>
      <c r="AU28" s="78" t="str">
        <f t="shared" si="36"/>
        <v/>
      </c>
      <c r="AV28" s="78" t="str">
        <f t="shared" si="36"/>
        <v/>
      </c>
      <c r="AW28" s="78" t="str">
        <f t="shared" si="36"/>
        <v/>
      </c>
      <c r="AX28" s="78" t="str">
        <f t="shared" si="36"/>
        <v/>
      </c>
      <c r="AY28" s="78" t="str">
        <f t="shared" si="36"/>
        <v/>
      </c>
      <c r="AZ28" s="78" t="str">
        <f t="shared" si="36"/>
        <v/>
      </c>
      <c r="BA28" s="78" t="str">
        <f t="shared" si="36"/>
        <v/>
      </c>
      <c r="BB28" s="78" t="str">
        <f t="shared" si="36"/>
        <v/>
      </c>
      <c r="BC28" s="78" t="str">
        <f t="shared" si="36"/>
        <v/>
      </c>
      <c r="BD28" s="78" t="str">
        <f t="shared" si="36"/>
        <v/>
      </c>
      <c r="BE28" s="78" t="str">
        <f t="shared" si="36"/>
        <v/>
      </c>
      <c r="BF28" s="78" t="str">
        <f t="shared" si="36"/>
        <v/>
      </c>
      <c r="BG28" s="78" t="str">
        <f t="shared" si="36"/>
        <v/>
      </c>
      <c r="BH28" s="78" t="str">
        <f t="shared" si="36"/>
        <v/>
      </c>
      <c r="BI28" s="78" t="str">
        <f t="shared" si="36"/>
        <v/>
      </c>
      <c r="BJ28" s="78" t="str">
        <f t="shared" si="36"/>
        <v/>
      </c>
      <c r="BK28" s="78" t="str">
        <f t="shared" si="36"/>
        <v/>
      </c>
      <c r="BL28" s="78" t="str">
        <f t="shared" si="36"/>
        <v/>
      </c>
      <c r="BM28" s="78" t="str">
        <f t="shared" si="36"/>
        <v/>
      </c>
      <c r="BN28" s="78" t="str">
        <f t="shared" si="36"/>
        <v/>
      </c>
      <c r="BO28" s="78" t="str">
        <f t="shared" si="36"/>
        <v/>
      </c>
      <c r="BP28" s="78" t="str">
        <f t="shared" si="36"/>
        <v/>
      </c>
      <c r="BQ28" s="78" t="str">
        <f t="shared" si="36"/>
        <v/>
      </c>
      <c r="BR28" s="78" t="str">
        <f t="shared" ref="BR28:BX28" si="37">IF(BR3="","",BR10-BR18)</f>
        <v/>
      </c>
      <c r="BS28" s="78" t="str">
        <f t="shared" si="37"/>
        <v/>
      </c>
      <c r="BT28" s="78" t="str">
        <f t="shared" si="37"/>
        <v/>
      </c>
      <c r="BU28" s="78" t="str">
        <f t="shared" si="37"/>
        <v/>
      </c>
      <c r="BV28" s="78" t="str">
        <f t="shared" si="37"/>
        <v/>
      </c>
      <c r="BW28" s="78" t="str">
        <f t="shared" si="37"/>
        <v/>
      </c>
      <c r="BX28" s="78" t="str">
        <f t="shared" si="37"/>
        <v/>
      </c>
    </row>
    <row r="29" spans="1:76">
      <c r="A29" s="79"/>
      <c r="B29" s="79"/>
      <c r="C29" s="79"/>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s="45" customFormat="1">
      <c r="A30" s="583" t="s">
        <v>7</v>
      </c>
      <c r="B30" s="584"/>
      <c r="C30" s="81"/>
      <c r="D30" s="82">
        <f t="shared" ref="D30" si="38">SUM(D31:D33)</f>
        <v>0</v>
      </c>
      <c r="E30" s="82" t="str">
        <f>IF(E3="","",SUM(E31:E33))</f>
        <v/>
      </c>
      <c r="F30" s="82" t="str">
        <f t="shared" ref="F30:BQ30" si="39">IF(F3="","",SUM(F31:F33))</f>
        <v/>
      </c>
      <c r="G30" s="82" t="str">
        <f t="shared" si="39"/>
        <v/>
      </c>
      <c r="H30" s="82" t="str">
        <f t="shared" si="39"/>
        <v/>
      </c>
      <c r="I30" s="82" t="str">
        <f t="shared" si="39"/>
        <v/>
      </c>
      <c r="J30" s="82" t="str">
        <f t="shared" si="39"/>
        <v/>
      </c>
      <c r="K30" s="82" t="str">
        <f t="shared" si="39"/>
        <v/>
      </c>
      <c r="L30" s="82" t="str">
        <f t="shared" si="39"/>
        <v/>
      </c>
      <c r="M30" s="82" t="str">
        <f t="shared" si="39"/>
        <v/>
      </c>
      <c r="N30" s="82" t="str">
        <f t="shared" si="39"/>
        <v/>
      </c>
      <c r="O30" s="82" t="str">
        <f t="shared" si="39"/>
        <v/>
      </c>
      <c r="P30" s="82" t="str">
        <f t="shared" si="39"/>
        <v/>
      </c>
      <c r="Q30" s="82" t="str">
        <f t="shared" si="39"/>
        <v/>
      </c>
      <c r="R30" s="82" t="str">
        <f t="shared" si="39"/>
        <v/>
      </c>
      <c r="S30" s="82" t="str">
        <f t="shared" si="39"/>
        <v/>
      </c>
      <c r="T30" s="82" t="str">
        <f t="shared" si="39"/>
        <v/>
      </c>
      <c r="U30" s="82" t="str">
        <f t="shared" si="39"/>
        <v/>
      </c>
      <c r="V30" s="82" t="str">
        <f t="shared" si="39"/>
        <v/>
      </c>
      <c r="W30" s="82" t="str">
        <f t="shared" si="39"/>
        <v/>
      </c>
      <c r="X30" s="82" t="str">
        <f t="shared" si="39"/>
        <v/>
      </c>
      <c r="Y30" s="82" t="str">
        <f t="shared" si="39"/>
        <v/>
      </c>
      <c r="Z30" s="82" t="str">
        <f t="shared" si="39"/>
        <v/>
      </c>
      <c r="AA30" s="82" t="str">
        <f t="shared" si="39"/>
        <v/>
      </c>
      <c r="AB30" s="82" t="str">
        <f t="shared" si="39"/>
        <v/>
      </c>
      <c r="AC30" s="82" t="str">
        <f t="shared" si="39"/>
        <v/>
      </c>
      <c r="AD30" s="82" t="str">
        <f t="shared" si="39"/>
        <v/>
      </c>
      <c r="AE30" s="82" t="str">
        <f t="shared" si="39"/>
        <v/>
      </c>
      <c r="AF30" s="82" t="str">
        <f t="shared" si="39"/>
        <v/>
      </c>
      <c r="AG30" s="82" t="str">
        <f t="shared" si="39"/>
        <v/>
      </c>
      <c r="AH30" s="82" t="str">
        <f t="shared" si="39"/>
        <v/>
      </c>
      <c r="AI30" s="82" t="str">
        <f t="shared" si="39"/>
        <v/>
      </c>
      <c r="AJ30" s="82" t="str">
        <f t="shared" si="39"/>
        <v/>
      </c>
      <c r="AK30" s="82" t="str">
        <f t="shared" si="39"/>
        <v/>
      </c>
      <c r="AL30" s="82" t="str">
        <f t="shared" si="39"/>
        <v/>
      </c>
      <c r="AM30" s="82" t="str">
        <f t="shared" si="39"/>
        <v/>
      </c>
      <c r="AN30" s="82" t="str">
        <f t="shared" si="39"/>
        <v/>
      </c>
      <c r="AO30" s="82" t="str">
        <f t="shared" si="39"/>
        <v/>
      </c>
      <c r="AP30" s="82" t="str">
        <f t="shared" si="39"/>
        <v/>
      </c>
      <c r="AQ30" s="82" t="str">
        <f t="shared" si="39"/>
        <v/>
      </c>
      <c r="AR30" s="82" t="str">
        <f t="shared" si="39"/>
        <v/>
      </c>
      <c r="AS30" s="82" t="str">
        <f t="shared" si="39"/>
        <v/>
      </c>
      <c r="AT30" s="82" t="str">
        <f t="shared" si="39"/>
        <v/>
      </c>
      <c r="AU30" s="82" t="str">
        <f t="shared" si="39"/>
        <v/>
      </c>
      <c r="AV30" s="82" t="str">
        <f t="shared" si="39"/>
        <v/>
      </c>
      <c r="AW30" s="82" t="str">
        <f t="shared" si="39"/>
        <v/>
      </c>
      <c r="AX30" s="82" t="str">
        <f t="shared" si="39"/>
        <v/>
      </c>
      <c r="AY30" s="82" t="str">
        <f t="shared" si="39"/>
        <v/>
      </c>
      <c r="AZ30" s="82" t="str">
        <f t="shared" si="39"/>
        <v/>
      </c>
      <c r="BA30" s="82" t="str">
        <f t="shared" si="39"/>
        <v/>
      </c>
      <c r="BB30" s="82" t="str">
        <f t="shared" si="39"/>
        <v/>
      </c>
      <c r="BC30" s="82" t="str">
        <f t="shared" si="39"/>
        <v/>
      </c>
      <c r="BD30" s="82" t="str">
        <f t="shared" si="39"/>
        <v/>
      </c>
      <c r="BE30" s="82" t="str">
        <f t="shared" si="39"/>
        <v/>
      </c>
      <c r="BF30" s="82" t="str">
        <f t="shared" si="39"/>
        <v/>
      </c>
      <c r="BG30" s="82" t="str">
        <f t="shared" si="39"/>
        <v/>
      </c>
      <c r="BH30" s="82" t="str">
        <f t="shared" si="39"/>
        <v/>
      </c>
      <c r="BI30" s="82" t="str">
        <f t="shared" si="39"/>
        <v/>
      </c>
      <c r="BJ30" s="82" t="str">
        <f t="shared" si="39"/>
        <v/>
      </c>
      <c r="BK30" s="82" t="str">
        <f t="shared" si="39"/>
        <v/>
      </c>
      <c r="BL30" s="82" t="str">
        <f t="shared" si="39"/>
        <v/>
      </c>
      <c r="BM30" s="82" t="str">
        <f t="shared" si="39"/>
        <v/>
      </c>
      <c r="BN30" s="82" t="str">
        <f t="shared" si="39"/>
        <v/>
      </c>
      <c r="BO30" s="82" t="str">
        <f t="shared" si="39"/>
        <v/>
      </c>
      <c r="BP30" s="82" t="str">
        <f t="shared" si="39"/>
        <v/>
      </c>
      <c r="BQ30" s="82" t="str">
        <f t="shared" si="39"/>
        <v/>
      </c>
      <c r="BR30" s="82" t="str">
        <f t="shared" ref="BR30:BX30" si="40">IF(BR3="","",SUM(BR31:BR33))</f>
        <v/>
      </c>
      <c r="BS30" s="82" t="str">
        <f t="shared" si="40"/>
        <v/>
      </c>
      <c r="BT30" s="82" t="str">
        <f t="shared" si="40"/>
        <v/>
      </c>
      <c r="BU30" s="82" t="str">
        <f t="shared" si="40"/>
        <v/>
      </c>
      <c r="BV30" s="82" t="str">
        <f t="shared" si="40"/>
        <v/>
      </c>
      <c r="BW30" s="82" t="str">
        <f t="shared" si="40"/>
        <v/>
      </c>
      <c r="BX30" s="82" t="str">
        <f t="shared" si="40"/>
        <v/>
      </c>
    </row>
    <row r="31" spans="1:76">
      <c r="A31" s="83"/>
      <c r="B31" s="84" t="s">
        <v>182</v>
      </c>
      <c r="C31" s="85">
        <v>0</v>
      </c>
      <c r="D31" s="86">
        <f>(C36+D28)*(1+$C31*0.8)</f>
        <v>0</v>
      </c>
      <c r="E31" s="86" t="str">
        <f>IF(E3="","",(D31+E28)*(1+$C31*0.8))</f>
        <v/>
      </c>
      <c r="F31" s="86" t="str">
        <f t="shared" ref="F31:BQ31" si="41">IF(F3="","",(E31+F28)*(1+$C31*0.8))</f>
        <v/>
      </c>
      <c r="G31" s="86" t="str">
        <f t="shared" si="41"/>
        <v/>
      </c>
      <c r="H31" s="86" t="str">
        <f t="shared" si="41"/>
        <v/>
      </c>
      <c r="I31" s="86" t="str">
        <f t="shared" si="41"/>
        <v/>
      </c>
      <c r="J31" s="86" t="str">
        <f t="shared" si="41"/>
        <v/>
      </c>
      <c r="K31" s="86" t="str">
        <f t="shared" si="41"/>
        <v/>
      </c>
      <c r="L31" s="86" t="str">
        <f t="shared" si="41"/>
        <v/>
      </c>
      <c r="M31" s="86" t="str">
        <f t="shared" si="41"/>
        <v/>
      </c>
      <c r="N31" s="86" t="str">
        <f t="shared" si="41"/>
        <v/>
      </c>
      <c r="O31" s="86" t="str">
        <f t="shared" si="41"/>
        <v/>
      </c>
      <c r="P31" s="86" t="str">
        <f t="shared" si="41"/>
        <v/>
      </c>
      <c r="Q31" s="86" t="str">
        <f t="shared" si="41"/>
        <v/>
      </c>
      <c r="R31" s="86" t="str">
        <f t="shared" si="41"/>
        <v/>
      </c>
      <c r="S31" s="86" t="str">
        <f t="shared" si="41"/>
        <v/>
      </c>
      <c r="T31" s="86" t="str">
        <f t="shared" si="41"/>
        <v/>
      </c>
      <c r="U31" s="86" t="str">
        <f t="shared" si="41"/>
        <v/>
      </c>
      <c r="V31" s="86" t="str">
        <f t="shared" si="41"/>
        <v/>
      </c>
      <c r="W31" s="86" t="str">
        <f t="shared" si="41"/>
        <v/>
      </c>
      <c r="X31" s="86" t="str">
        <f t="shared" si="41"/>
        <v/>
      </c>
      <c r="Y31" s="86" t="str">
        <f t="shared" si="41"/>
        <v/>
      </c>
      <c r="Z31" s="86" t="str">
        <f t="shared" si="41"/>
        <v/>
      </c>
      <c r="AA31" s="86" t="str">
        <f t="shared" si="41"/>
        <v/>
      </c>
      <c r="AB31" s="86" t="str">
        <f t="shared" si="41"/>
        <v/>
      </c>
      <c r="AC31" s="86" t="str">
        <f t="shared" si="41"/>
        <v/>
      </c>
      <c r="AD31" s="86" t="str">
        <f t="shared" si="41"/>
        <v/>
      </c>
      <c r="AE31" s="86" t="str">
        <f t="shared" si="41"/>
        <v/>
      </c>
      <c r="AF31" s="86" t="str">
        <f t="shared" si="41"/>
        <v/>
      </c>
      <c r="AG31" s="86" t="str">
        <f t="shared" si="41"/>
        <v/>
      </c>
      <c r="AH31" s="86" t="str">
        <f t="shared" si="41"/>
        <v/>
      </c>
      <c r="AI31" s="86" t="str">
        <f t="shared" si="41"/>
        <v/>
      </c>
      <c r="AJ31" s="86" t="str">
        <f t="shared" si="41"/>
        <v/>
      </c>
      <c r="AK31" s="86" t="str">
        <f t="shared" si="41"/>
        <v/>
      </c>
      <c r="AL31" s="86" t="str">
        <f t="shared" si="41"/>
        <v/>
      </c>
      <c r="AM31" s="86" t="str">
        <f t="shared" si="41"/>
        <v/>
      </c>
      <c r="AN31" s="86" t="str">
        <f t="shared" si="41"/>
        <v/>
      </c>
      <c r="AO31" s="86" t="str">
        <f t="shared" si="41"/>
        <v/>
      </c>
      <c r="AP31" s="86" t="str">
        <f t="shared" si="41"/>
        <v/>
      </c>
      <c r="AQ31" s="86" t="str">
        <f t="shared" si="41"/>
        <v/>
      </c>
      <c r="AR31" s="86" t="str">
        <f t="shared" si="41"/>
        <v/>
      </c>
      <c r="AS31" s="86" t="str">
        <f t="shared" si="41"/>
        <v/>
      </c>
      <c r="AT31" s="86" t="str">
        <f t="shared" si="41"/>
        <v/>
      </c>
      <c r="AU31" s="86" t="str">
        <f t="shared" si="41"/>
        <v/>
      </c>
      <c r="AV31" s="86" t="str">
        <f t="shared" si="41"/>
        <v/>
      </c>
      <c r="AW31" s="86" t="str">
        <f t="shared" si="41"/>
        <v/>
      </c>
      <c r="AX31" s="86" t="str">
        <f t="shared" si="41"/>
        <v/>
      </c>
      <c r="AY31" s="86" t="str">
        <f t="shared" si="41"/>
        <v/>
      </c>
      <c r="AZ31" s="86" t="str">
        <f t="shared" si="41"/>
        <v/>
      </c>
      <c r="BA31" s="86" t="str">
        <f t="shared" si="41"/>
        <v/>
      </c>
      <c r="BB31" s="86" t="str">
        <f t="shared" si="41"/>
        <v/>
      </c>
      <c r="BC31" s="86" t="str">
        <f t="shared" si="41"/>
        <v/>
      </c>
      <c r="BD31" s="86" t="str">
        <f t="shared" si="41"/>
        <v/>
      </c>
      <c r="BE31" s="86" t="str">
        <f t="shared" si="41"/>
        <v/>
      </c>
      <c r="BF31" s="86" t="str">
        <f t="shared" si="41"/>
        <v/>
      </c>
      <c r="BG31" s="86" t="str">
        <f t="shared" si="41"/>
        <v/>
      </c>
      <c r="BH31" s="86" t="str">
        <f t="shared" si="41"/>
        <v/>
      </c>
      <c r="BI31" s="86" t="str">
        <f t="shared" si="41"/>
        <v/>
      </c>
      <c r="BJ31" s="86" t="str">
        <f t="shared" si="41"/>
        <v/>
      </c>
      <c r="BK31" s="86" t="str">
        <f t="shared" si="41"/>
        <v/>
      </c>
      <c r="BL31" s="86" t="str">
        <f t="shared" si="41"/>
        <v/>
      </c>
      <c r="BM31" s="86" t="str">
        <f t="shared" si="41"/>
        <v/>
      </c>
      <c r="BN31" s="86" t="str">
        <f t="shared" si="41"/>
        <v/>
      </c>
      <c r="BO31" s="86" t="str">
        <f t="shared" si="41"/>
        <v/>
      </c>
      <c r="BP31" s="86" t="str">
        <f t="shared" si="41"/>
        <v/>
      </c>
      <c r="BQ31" s="86" t="str">
        <f t="shared" si="41"/>
        <v/>
      </c>
      <c r="BR31" s="86" t="str">
        <f t="shared" ref="BR31:BX31" si="42">IF(BR3="","",(BQ31+BR28)*(1+$C31*0.8))</f>
        <v/>
      </c>
      <c r="BS31" s="86" t="str">
        <f t="shared" si="42"/>
        <v/>
      </c>
      <c r="BT31" s="86" t="str">
        <f t="shared" si="42"/>
        <v/>
      </c>
      <c r="BU31" s="86" t="str">
        <f t="shared" si="42"/>
        <v/>
      </c>
      <c r="BV31" s="86" t="str">
        <f t="shared" si="42"/>
        <v/>
      </c>
      <c r="BW31" s="86" t="str">
        <f t="shared" si="42"/>
        <v/>
      </c>
      <c r="BX31" s="86" t="str">
        <f t="shared" si="42"/>
        <v/>
      </c>
    </row>
    <row r="32" spans="1:76">
      <c r="B32" s="87" t="str">
        <f>入力シート!F13</f>
        <v>リタイア資金</v>
      </c>
      <c r="C32" s="88">
        <f>入力シート!J255</f>
        <v>0.03</v>
      </c>
      <c r="D32" s="89">
        <f>(C37-D15)*(1+$C32*0.8)+D25</f>
        <v>0</v>
      </c>
      <c r="E32" s="89" t="str">
        <f>IF(E3="","",(D32-E15)*(1+$C32*0.8)+E25)</f>
        <v/>
      </c>
      <c r="F32" s="89" t="str">
        <f t="shared" ref="F32:BQ32" si="43">IF(F3="","",(E32-F15)*(1+$C32*0.8)+F25)</f>
        <v/>
      </c>
      <c r="G32" s="89" t="str">
        <f t="shared" si="43"/>
        <v/>
      </c>
      <c r="H32" s="89" t="str">
        <f t="shared" si="43"/>
        <v/>
      </c>
      <c r="I32" s="89" t="str">
        <f t="shared" si="43"/>
        <v/>
      </c>
      <c r="J32" s="89" t="str">
        <f t="shared" si="43"/>
        <v/>
      </c>
      <c r="K32" s="89" t="str">
        <f t="shared" si="43"/>
        <v/>
      </c>
      <c r="L32" s="89" t="str">
        <f t="shared" si="43"/>
        <v/>
      </c>
      <c r="M32" s="89" t="str">
        <f t="shared" si="43"/>
        <v/>
      </c>
      <c r="N32" s="89" t="str">
        <f t="shared" si="43"/>
        <v/>
      </c>
      <c r="O32" s="89" t="str">
        <f t="shared" si="43"/>
        <v/>
      </c>
      <c r="P32" s="89" t="str">
        <f t="shared" si="43"/>
        <v/>
      </c>
      <c r="Q32" s="89" t="str">
        <f t="shared" si="43"/>
        <v/>
      </c>
      <c r="R32" s="89" t="str">
        <f t="shared" si="43"/>
        <v/>
      </c>
      <c r="S32" s="89" t="str">
        <f t="shared" si="43"/>
        <v/>
      </c>
      <c r="T32" s="89" t="str">
        <f t="shared" si="43"/>
        <v/>
      </c>
      <c r="U32" s="89" t="str">
        <f t="shared" si="43"/>
        <v/>
      </c>
      <c r="V32" s="89" t="str">
        <f t="shared" si="43"/>
        <v/>
      </c>
      <c r="W32" s="89" t="str">
        <f t="shared" si="43"/>
        <v/>
      </c>
      <c r="X32" s="89" t="str">
        <f t="shared" si="43"/>
        <v/>
      </c>
      <c r="Y32" s="89" t="str">
        <f t="shared" si="43"/>
        <v/>
      </c>
      <c r="Z32" s="89" t="str">
        <f t="shared" si="43"/>
        <v/>
      </c>
      <c r="AA32" s="89" t="str">
        <f t="shared" si="43"/>
        <v/>
      </c>
      <c r="AB32" s="89" t="str">
        <f t="shared" si="43"/>
        <v/>
      </c>
      <c r="AC32" s="89" t="str">
        <f t="shared" si="43"/>
        <v/>
      </c>
      <c r="AD32" s="89" t="str">
        <f t="shared" si="43"/>
        <v/>
      </c>
      <c r="AE32" s="89" t="str">
        <f t="shared" si="43"/>
        <v/>
      </c>
      <c r="AF32" s="89" t="str">
        <f t="shared" si="43"/>
        <v/>
      </c>
      <c r="AG32" s="89" t="str">
        <f t="shared" si="43"/>
        <v/>
      </c>
      <c r="AH32" s="89" t="str">
        <f t="shared" si="43"/>
        <v/>
      </c>
      <c r="AI32" s="89" t="str">
        <f t="shared" si="43"/>
        <v/>
      </c>
      <c r="AJ32" s="89" t="str">
        <f t="shared" si="43"/>
        <v/>
      </c>
      <c r="AK32" s="89" t="str">
        <f t="shared" si="43"/>
        <v/>
      </c>
      <c r="AL32" s="89" t="str">
        <f t="shared" si="43"/>
        <v/>
      </c>
      <c r="AM32" s="89" t="str">
        <f t="shared" si="43"/>
        <v/>
      </c>
      <c r="AN32" s="89" t="str">
        <f t="shared" si="43"/>
        <v/>
      </c>
      <c r="AO32" s="89" t="str">
        <f t="shared" si="43"/>
        <v/>
      </c>
      <c r="AP32" s="89" t="str">
        <f t="shared" si="43"/>
        <v/>
      </c>
      <c r="AQ32" s="89" t="str">
        <f t="shared" si="43"/>
        <v/>
      </c>
      <c r="AR32" s="89" t="str">
        <f t="shared" si="43"/>
        <v/>
      </c>
      <c r="AS32" s="89" t="str">
        <f t="shared" si="43"/>
        <v/>
      </c>
      <c r="AT32" s="89" t="str">
        <f t="shared" si="43"/>
        <v/>
      </c>
      <c r="AU32" s="89" t="str">
        <f t="shared" si="43"/>
        <v/>
      </c>
      <c r="AV32" s="89" t="str">
        <f t="shared" si="43"/>
        <v/>
      </c>
      <c r="AW32" s="89" t="str">
        <f t="shared" si="43"/>
        <v/>
      </c>
      <c r="AX32" s="89" t="str">
        <f t="shared" si="43"/>
        <v/>
      </c>
      <c r="AY32" s="89" t="str">
        <f t="shared" si="43"/>
        <v/>
      </c>
      <c r="AZ32" s="89" t="str">
        <f t="shared" si="43"/>
        <v/>
      </c>
      <c r="BA32" s="89" t="str">
        <f t="shared" si="43"/>
        <v/>
      </c>
      <c r="BB32" s="89" t="str">
        <f t="shared" si="43"/>
        <v/>
      </c>
      <c r="BC32" s="89" t="str">
        <f t="shared" si="43"/>
        <v/>
      </c>
      <c r="BD32" s="89" t="str">
        <f t="shared" si="43"/>
        <v/>
      </c>
      <c r="BE32" s="89" t="str">
        <f t="shared" si="43"/>
        <v/>
      </c>
      <c r="BF32" s="89" t="str">
        <f t="shared" si="43"/>
        <v/>
      </c>
      <c r="BG32" s="89" t="str">
        <f t="shared" si="43"/>
        <v/>
      </c>
      <c r="BH32" s="89" t="str">
        <f t="shared" si="43"/>
        <v/>
      </c>
      <c r="BI32" s="89" t="str">
        <f t="shared" si="43"/>
        <v/>
      </c>
      <c r="BJ32" s="89" t="str">
        <f t="shared" si="43"/>
        <v/>
      </c>
      <c r="BK32" s="89" t="str">
        <f t="shared" si="43"/>
        <v/>
      </c>
      <c r="BL32" s="89" t="str">
        <f t="shared" si="43"/>
        <v/>
      </c>
      <c r="BM32" s="89" t="str">
        <f t="shared" si="43"/>
        <v/>
      </c>
      <c r="BN32" s="89" t="str">
        <f t="shared" si="43"/>
        <v/>
      </c>
      <c r="BO32" s="89" t="str">
        <f t="shared" si="43"/>
        <v/>
      </c>
      <c r="BP32" s="89" t="str">
        <f t="shared" si="43"/>
        <v/>
      </c>
      <c r="BQ32" s="89" t="str">
        <f t="shared" si="43"/>
        <v/>
      </c>
      <c r="BR32" s="89" t="str">
        <f t="shared" ref="BR32:BX32" si="44">IF(BR3="","",(BQ32-BR15)*(1+$C32*0.8)+BR25)</f>
        <v/>
      </c>
      <c r="BS32" s="89" t="str">
        <f t="shared" si="44"/>
        <v/>
      </c>
      <c r="BT32" s="89" t="str">
        <f t="shared" si="44"/>
        <v/>
      </c>
      <c r="BU32" s="89" t="str">
        <f t="shared" si="44"/>
        <v/>
      </c>
      <c r="BV32" s="89" t="str">
        <f t="shared" si="44"/>
        <v/>
      </c>
      <c r="BW32" s="89" t="str">
        <f t="shared" si="44"/>
        <v/>
      </c>
      <c r="BX32" s="89" t="str">
        <f t="shared" si="44"/>
        <v/>
      </c>
    </row>
    <row r="33" spans="1:76">
      <c r="B33" s="87" t="str">
        <f>入力シート!F14</f>
        <v>教育資金</v>
      </c>
      <c r="C33" s="88">
        <f>入力シート!J270</f>
        <v>0.01</v>
      </c>
      <c r="D33" s="89">
        <f>(C38-D16)*(1+$C33*0.8)+D26</f>
        <v>0</v>
      </c>
      <c r="E33" s="89" t="str">
        <f>IF(E3="","",(D33-E16)*(1+$C33*0.8)+E26)</f>
        <v/>
      </c>
      <c r="F33" s="89" t="str">
        <f t="shared" ref="F33:BQ33" si="45">IF(F3="","",(E33-F16)*(1+$C33*0.8)+F26)</f>
        <v/>
      </c>
      <c r="G33" s="89" t="str">
        <f t="shared" si="45"/>
        <v/>
      </c>
      <c r="H33" s="89" t="str">
        <f t="shared" si="45"/>
        <v/>
      </c>
      <c r="I33" s="89" t="str">
        <f t="shared" si="45"/>
        <v/>
      </c>
      <c r="J33" s="89" t="str">
        <f t="shared" si="45"/>
        <v/>
      </c>
      <c r="K33" s="89" t="str">
        <f t="shared" si="45"/>
        <v/>
      </c>
      <c r="L33" s="89" t="str">
        <f t="shared" si="45"/>
        <v/>
      </c>
      <c r="M33" s="89" t="str">
        <f t="shared" si="45"/>
        <v/>
      </c>
      <c r="N33" s="89" t="str">
        <f t="shared" si="45"/>
        <v/>
      </c>
      <c r="O33" s="89" t="str">
        <f t="shared" si="45"/>
        <v/>
      </c>
      <c r="P33" s="89" t="str">
        <f t="shared" si="45"/>
        <v/>
      </c>
      <c r="Q33" s="89" t="str">
        <f t="shared" si="45"/>
        <v/>
      </c>
      <c r="R33" s="89" t="str">
        <f t="shared" si="45"/>
        <v/>
      </c>
      <c r="S33" s="89" t="str">
        <f t="shared" si="45"/>
        <v/>
      </c>
      <c r="T33" s="89" t="str">
        <f t="shared" si="45"/>
        <v/>
      </c>
      <c r="U33" s="89" t="str">
        <f t="shared" si="45"/>
        <v/>
      </c>
      <c r="V33" s="89" t="str">
        <f t="shared" si="45"/>
        <v/>
      </c>
      <c r="W33" s="89" t="str">
        <f t="shared" si="45"/>
        <v/>
      </c>
      <c r="X33" s="89" t="str">
        <f t="shared" si="45"/>
        <v/>
      </c>
      <c r="Y33" s="89" t="str">
        <f t="shared" si="45"/>
        <v/>
      </c>
      <c r="Z33" s="89" t="str">
        <f t="shared" si="45"/>
        <v/>
      </c>
      <c r="AA33" s="89" t="str">
        <f t="shared" si="45"/>
        <v/>
      </c>
      <c r="AB33" s="89" t="str">
        <f t="shared" si="45"/>
        <v/>
      </c>
      <c r="AC33" s="89" t="str">
        <f t="shared" si="45"/>
        <v/>
      </c>
      <c r="AD33" s="89" t="str">
        <f t="shared" si="45"/>
        <v/>
      </c>
      <c r="AE33" s="89" t="str">
        <f t="shared" si="45"/>
        <v/>
      </c>
      <c r="AF33" s="89" t="str">
        <f t="shared" si="45"/>
        <v/>
      </c>
      <c r="AG33" s="89" t="str">
        <f t="shared" si="45"/>
        <v/>
      </c>
      <c r="AH33" s="89" t="str">
        <f t="shared" si="45"/>
        <v/>
      </c>
      <c r="AI33" s="89" t="str">
        <f t="shared" si="45"/>
        <v/>
      </c>
      <c r="AJ33" s="89" t="str">
        <f t="shared" si="45"/>
        <v/>
      </c>
      <c r="AK33" s="89" t="str">
        <f t="shared" si="45"/>
        <v/>
      </c>
      <c r="AL33" s="89" t="str">
        <f t="shared" si="45"/>
        <v/>
      </c>
      <c r="AM33" s="89" t="str">
        <f t="shared" si="45"/>
        <v/>
      </c>
      <c r="AN33" s="89" t="str">
        <f t="shared" si="45"/>
        <v/>
      </c>
      <c r="AO33" s="89" t="str">
        <f t="shared" si="45"/>
        <v/>
      </c>
      <c r="AP33" s="89" t="str">
        <f t="shared" si="45"/>
        <v/>
      </c>
      <c r="AQ33" s="89" t="str">
        <f t="shared" si="45"/>
        <v/>
      </c>
      <c r="AR33" s="89" t="str">
        <f t="shared" si="45"/>
        <v/>
      </c>
      <c r="AS33" s="89" t="str">
        <f t="shared" si="45"/>
        <v/>
      </c>
      <c r="AT33" s="89" t="str">
        <f t="shared" si="45"/>
        <v/>
      </c>
      <c r="AU33" s="89" t="str">
        <f t="shared" si="45"/>
        <v/>
      </c>
      <c r="AV33" s="89" t="str">
        <f t="shared" si="45"/>
        <v/>
      </c>
      <c r="AW33" s="89" t="str">
        <f t="shared" si="45"/>
        <v/>
      </c>
      <c r="AX33" s="89" t="str">
        <f t="shared" si="45"/>
        <v/>
      </c>
      <c r="AY33" s="89" t="str">
        <f t="shared" si="45"/>
        <v/>
      </c>
      <c r="AZ33" s="89" t="str">
        <f t="shared" si="45"/>
        <v/>
      </c>
      <c r="BA33" s="89" t="str">
        <f t="shared" si="45"/>
        <v/>
      </c>
      <c r="BB33" s="89" t="str">
        <f t="shared" si="45"/>
        <v/>
      </c>
      <c r="BC33" s="89" t="str">
        <f t="shared" si="45"/>
        <v/>
      </c>
      <c r="BD33" s="89" t="str">
        <f t="shared" si="45"/>
        <v/>
      </c>
      <c r="BE33" s="89" t="str">
        <f t="shared" si="45"/>
        <v/>
      </c>
      <c r="BF33" s="89" t="str">
        <f t="shared" si="45"/>
        <v/>
      </c>
      <c r="BG33" s="89" t="str">
        <f t="shared" si="45"/>
        <v/>
      </c>
      <c r="BH33" s="89" t="str">
        <f t="shared" si="45"/>
        <v/>
      </c>
      <c r="BI33" s="89" t="str">
        <f t="shared" si="45"/>
        <v/>
      </c>
      <c r="BJ33" s="89" t="str">
        <f t="shared" si="45"/>
        <v/>
      </c>
      <c r="BK33" s="89" t="str">
        <f t="shared" si="45"/>
        <v/>
      </c>
      <c r="BL33" s="89" t="str">
        <f t="shared" si="45"/>
        <v/>
      </c>
      <c r="BM33" s="89" t="str">
        <f t="shared" si="45"/>
        <v/>
      </c>
      <c r="BN33" s="89" t="str">
        <f t="shared" si="45"/>
        <v/>
      </c>
      <c r="BO33" s="89" t="str">
        <f t="shared" si="45"/>
        <v/>
      </c>
      <c r="BP33" s="89" t="str">
        <f t="shared" si="45"/>
        <v/>
      </c>
      <c r="BQ33" s="89" t="str">
        <f t="shared" si="45"/>
        <v/>
      </c>
      <c r="BR33" s="89" t="str">
        <f t="shared" ref="BR33:BX33" si="46">IF(BR3="","",(BQ33-BR16)*(1+$C33*0.8)+BR26)</f>
        <v/>
      </c>
      <c r="BS33" s="89" t="str">
        <f t="shared" si="46"/>
        <v/>
      </c>
      <c r="BT33" s="89" t="str">
        <f t="shared" si="46"/>
        <v/>
      </c>
      <c r="BU33" s="89" t="str">
        <f t="shared" si="46"/>
        <v/>
      </c>
      <c r="BV33" s="89" t="str">
        <f t="shared" si="46"/>
        <v/>
      </c>
      <c r="BW33" s="89" t="str">
        <f t="shared" si="46"/>
        <v/>
      </c>
      <c r="BX33" s="89" t="str">
        <f t="shared" si="46"/>
        <v/>
      </c>
    </row>
    <row r="34" spans="1:76">
      <c r="A34" s="42"/>
      <c r="B34" s="90" t="s">
        <v>143</v>
      </c>
      <c r="C34" s="90"/>
      <c r="D34" s="91">
        <f t="shared" ref="D34" si="47">SUM(D32:D33)</f>
        <v>0</v>
      </c>
      <c r="E34" s="91" t="str">
        <f>IF(E3="","",SUM(E32:E33))</f>
        <v/>
      </c>
      <c r="F34" s="91" t="str">
        <f t="shared" ref="F34:BQ34" si="48">IF(F3="","",SUM(F32:F33))</f>
        <v/>
      </c>
      <c r="G34" s="91" t="str">
        <f t="shared" si="48"/>
        <v/>
      </c>
      <c r="H34" s="91" t="str">
        <f t="shared" si="48"/>
        <v/>
      </c>
      <c r="I34" s="91" t="str">
        <f t="shared" si="48"/>
        <v/>
      </c>
      <c r="J34" s="91" t="str">
        <f t="shared" si="48"/>
        <v/>
      </c>
      <c r="K34" s="91" t="str">
        <f t="shared" si="48"/>
        <v/>
      </c>
      <c r="L34" s="91" t="str">
        <f t="shared" si="48"/>
        <v/>
      </c>
      <c r="M34" s="91" t="str">
        <f t="shared" si="48"/>
        <v/>
      </c>
      <c r="N34" s="91" t="str">
        <f t="shared" si="48"/>
        <v/>
      </c>
      <c r="O34" s="91" t="str">
        <f t="shared" si="48"/>
        <v/>
      </c>
      <c r="P34" s="91" t="str">
        <f t="shared" si="48"/>
        <v/>
      </c>
      <c r="Q34" s="91" t="str">
        <f t="shared" si="48"/>
        <v/>
      </c>
      <c r="R34" s="91" t="str">
        <f t="shared" si="48"/>
        <v/>
      </c>
      <c r="S34" s="91" t="str">
        <f t="shared" si="48"/>
        <v/>
      </c>
      <c r="T34" s="91" t="str">
        <f t="shared" si="48"/>
        <v/>
      </c>
      <c r="U34" s="91" t="str">
        <f t="shared" si="48"/>
        <v/>
      </c>
      <c r="V34" s="91" t="str">
        <f t="shared" si="48"/>
        <v/>
      </c>
      <c r="W34" s="91" t="str">
        <f t="shared" si="48"/>
        <v/>
      </c>
      <c r="X34" s="91" t="str">
        <f t="shared" si="48"/>
        <v/>
      </c>
      <c r="Y34" s="91" t="str">
        <f t="shared" si="48"/>
        <v/>
      </c>
      <c r="Z34" s="91" t="str">
        <f t="shared" si="48"/>
        <v/>
      </c>
      <c r="AA34" s="91" t="str">
        <f t="shared" si="48"/>
        <v/>
      </c>
      <c r="AB34" s="91" t="str">
        <f t="shared" si="48"/>
        <v/>
      </c>
      <c r="AC34" s="91" t="str">
        <f t="shared" si="48"/>
        <v/>
      </c>
      <c r="AD34" s="91" t="str">
        <f t="shared" si="48"/>
        <v/>
      </c>
      <c r="AE34" s="91" t="str">
        <f t="shared" si="48"/>
        <v/>
      </c>
      <c r="AF34" s="91" t="str">
        <f t="shared" si="48"/>
        <v/>
      </c>
      <c r="AG34" s="91" t="str">
        <f t="shared" si="48"/>
        <v/>
      </c>
      <c r="AH34" s="91" t="str">
        <f t="shared" si="48"/>
        <v/>
      </c>
      <c r="AI34" s="91" t="str">
        <f t="shared" si="48"/>
        <v/>
      </c>
      <c r="AJ34" s="91" t="str">
        <f t="shared" si="48"/>
        <v/>
      </c>
      <c r="AK34" s="91" t="str">
        <f t="shared" si="48"/>
        <v/>
      </c>
      <c r="AL34" s="91" t="str">
        <f t="shared" si="48"/>
        <v/>
      </c>
      <c r="AM34" s="91" t="str">
        <f t="shared" si="48"/>
        <v/>
      </c>
      <c r="AN34" s="91" t="str">
        <f t="shared" si="48"/>
        <v/>
      </c>
      <c r="AO34" s="91" t="str">
        <f t="shared" si="48"/>
        <v/>
      </c>
      <c r="AP34" s="91" t="str">
        <f t="shared" si="48"/>
        <v/>
      </c>
      <c r="AQ34" s="91" t="str">
        <f t="shared" si="48"/>
        <v/>
      </c>
      <c r="AR34" s="91" t="str">
        <f t="shared" si="48"/>
        <v/>
      </c>
      <c r="AS34" s="91" t="str">
        <f t="shared" si="48"/>
        <v/>
      </c>
      <c r="AT34" s="91" t="str">
        <f t="shared" si="48"/>
        <v/>
      </c>
      <c r="AU34" s="91" t="str">
        <f t="shared" si="48"/>
        <v/>
      </c>
      <c r="AV34" s="91" t="str">
        <f t="shared" si="48"/>
        <v/>
      </c>
      <c r="AW34" s="91" t="str">
        <f t="shared" si="48"/>
        <v/>
      </c>
      <c r="AX34" s="91" t="str">
        <f t="shared" si="48"/>
        <v/>
      </c>
      <c r="AY34" s="91" t="str">
        <f t="shared" si="48"/>
        <v/>
      </c>
      <c r="AZ34" s="91" t="str">
        <f t="shared" si="48"/>
        <v/>
      </c>
      <c r="BA34" s="91" t="str">
        <f t="shared" si="48"/>
        <v/>
      </c>
      <c r="BB34" s="91" t="str">
        <f t="shared" si="48"/>
        <v/>
      </c>
      <c r="BC34" s="91" t="str">
        <f t="shared" si="48"/>
        <v/>
      </c>
      <c r="BD34" s="91" t="str">
        <f t="shared" si="48"/>
        <v/>
      </c>
      <c r="BE34" s="91" t="str">
        <f t="shared" si="48"/>
        <v/>
      </c>
      <c r="BF34" s="91" t="str">
        <f t="shared" si="48"/>
        <v/>
      </c>
      <c r="BG34" s="91" t="str">
        <f t="shared" si="48"/>
        <v/>
      </c>
      <c r="BH34" s="91" t="str">
        <f t="shared" si="48"/>
        <v/>
      </c>
      <c r="BI34" s="91" t="str">
        <f t="shared" si="48"/>
        <v/>
      </c>
      <c r="BJ34" s="91" t="str">
        <f t="shared" si="48"/>
        <v/>
      </c>
      <c r="BK34" s="91" t="str">
        <f t="shared" si="48"/>
        <v/>
      </c>
      <c r="BL34" s="91" t="str">
        <f t="shared" si="48"/>
        <v/>
      </c>
      <c r="BM34" s="91" t="str">
        <f t="shared" si="48"/>
        <v/>
      </c>
      <c r="BN34" s="91" t="str">
        <f t="shared" si="48"/>
        <v/>
      </c>
      <c r="BO34" s="91" t="str">
        <f t="shared" si="48"/>
        <v/>
      </c>
      <c r="BP34" s="91" t="str">
        <f t="shared" si="48"/>
        <v/>
      </c>
      <c r="BQ34" s="91" t="str">
        <f t="shared" si="48"/>
        <v/>
      </c>
      <c r="BR34" s="91" t="str">
        <f t="shared" ref="BR34:BX34" si="49">IF(BR3="","",SUM(BR32:BR33))</f>
        <v/>
      </c>
      <c r="BS34" s="91" t="str">
        <f t="shared" si="49"/>
        <v/>
      </c>
      <c r="BT34" s="91" t="str">
        <f t="shared" si="49"/>
        <v/>
      </c>
      <c r="BU34" s="91" t="str">
        <f t="shared" si="49"/>
        <v/>
      </c>
      <c r="BV34" s="91" t="str">
        <f t="shared" si="49"/>
        <v/>
      </c>
      <c r="BW34" s="91" t="str">
        <f t="shared" si="49"/>
        <v/>
      </c>
      <c r="BX34" s="91" t="str">
        <f t="shared" si="49"/>
        <v/>
      </c>
    </row>
    <row r="35" spans="1:76">
      <c r="B35" s="42" t="s">
        <v>267</v>
      </c>
      <c r="C35" s="42"/>
    </row>
    <row r="36" spans="1:76">
      <c r="B36" s="92" t="s">
        <v>182</v>
      </c>
      <c r="C36" s="93">
        <f>IF(入力シート!H12="",0,入力シート!H12)</f>
        <v>0</v>
      </c>
      <c r="X36" s="571" t="s">
        <v>343</v>
      </c>
      <c r="Y36" s="572"/>
      <c r="Z36" s="572"/>
      <c r="AA36" s="572"/>
      <c r="AB36" s="573"/>
    </row>
    <row r="37" spans="1:76">
      <c r="B37" s="87" t="str">
        <f>入力シート!F13</f>
        <v>リタイア資金</v>
      </c>
      <c r="C37" s="94">
        <f>IF(入力シート!H13="",0,入力シート!H13)</f>
        <v>0</v>
      </c>
      <c r="X37" s="574"/>
      <c r="Y37" s="575"/>
      <c r="Z37" s="575"/>
      <c r="AA37" s="575"/>
      <c r="AB37" s="576"/>
    </row>
    <row r="38" spans="1:76">
      <c r="B38" s="87" t="str">
        <f>入力シート!F14</f>
        <v>教育資金</v>
      </c>
      <c r="C38" s="94">
        <f>IF(入力シート!H14="",0,入力シート!H14)</f>
        <v>0</v>
      </c>
      <c r="X38" s="574"/>
      <c r="Y38" s="575"/>
      <c r="Z38" s="575"/>
      <c r="AA38" s="575"/>
      <c r="AB38" s="576"/>
    </row>
    <row r="39" spans="1:76" ht="13.5">
      <c r="B39" s="83"/>
      <c r="C39" s="83"/>
      <c r="D39" s="95"/>
      <c r="X39" s="577"/>
      <c r="Y39" s="578"/>
      <c r="Z39" s="578"/>
      <c r="AA39" s="578"/>
      <c r="AB39" s="579"/>
    </row>
    <row r="43" spans="1:76">
      <c r="B43" s="580" t="s">
        <v>434</v>
      </c>
      <c r="Y43" s="96"/>
    </row>
    <row r="44" spans="1:76">
      <c r="B44" s="581"/>
    </row>
    <row r="45" spans="1:76">
      <c r="B45" s="581"/>
    </row>
    <row r="46" spans="1:76">
      <c r="B46" s="582"/>
    </row>
  </sheetData>
  <sheetProtection sheet="1" objects="1" scenarios="1"/>
  <mergeCells count="7">
    <mergeCell ref="A2:B2"/>
    <mergeCell ref="X36:AB39"/>
    <mergeCell ref="B43:B46"/>
    <mergeCell ref="A30:B30"/>
    <mergeCell ref="A28:B28"/>
    <mergeCell ref="A18:B18"/>
    <mergeCell ref="A10:B10"/>
  </mergeCells>
  <phoneticPr fontId="2"/>
  <hyperlinks>
    <hyperlink ref="A2:B2" location="入力シート!B9" display="■家族構成" xr:uid="{00000000-0004-0000-0000-000000000000}"/>
    <hyperlink ref="A10:B10" location="入力シート!B20" display="■収入計" xr:uid="{00000000-0004-0000-0000-000001000000}"/>
    <hyperlink ref="A18:B18" location="入力シート!B89" display="■支出計" xr:uid="{00000000-0004-0000-0000-000002000000}"/>
    <hyperlink ref="B19" location="入力シート!B100" display="基本生活費" xr:uid="{00000000-0004-0000-0000-000003000000}"/>
    <hyperlink ref="B20" location="入力シート!B108" display="住宅費" xr:uid="{00000000-0004-0000-0000-000004000000}"/>
    <hyperlink ref="B21" location="入力シート!B130" display="子供の教育費" xr:uid="{00000000-0004-0000-0000-000005000000}"/>
    <hyperlink ref="B22" location="入力シート!B177" display="保険料" xr:uid="{00000000-0004-0000-0000-000006000000}"/>
    <hyperlink ref="B23" location="入力シート!B185" display="車" xr:uid="{00000000-0004-0000-0000-000007000000}"/>
    <hyperlink ref="B24" location="入力シート!B221" display="その他" xr:uid="{00000000-0004-0000-0000-000008000000}"/>
    <hyperlink ref="B25" location="入力シート!B249" display="入力シート!B249" xr:uid="{00000000-0004-0000-0000-000009000000}"/>
    <hyperlink ref="B14" location="入力シート!B55" display="退職金・年金・その他" xr:uid="{00000000-0004-0000-0000-00000A000000}"/>
    <hyperlink ref="B16" location="入力シート!B264" display="入力シート!B264" xr:uid="{00000000-0004-0000-0000-00000B000000}"/>
    <hyperlink ref="B36" location="入力シート!H12" display="普通預金" xr:uid="{00000000-0004-0000-0000-00000C000000}"/>
    <hyperlink ref="B15" location="入力シート!B249" display="入力シート!B249" xr:uid="{00000000-0004-0000-0000-00000D000000}"/>
    <hyperlink ref="B26" location="入力シート!B264" display="入力シート!B264" xr:uid="{00000000-0004-0000-0000-00000E000000}"/>
    <hyperlink ref="X36:AB39" r:id="rId1" display="https://www.excelcf.net/form/" xr:uid="{00000000-0004-0000-0000-00000F000000}"/>
  </hyperlinks>
  <pageMargins left="0.39370078740157483" right="0.39370078740157483" top="0.59055118110236227" bottom="0.39370078740157483" header="0.31496062992125984" footer="0.31496062992125984"/>
  <pageSetup paperSize="9" pageOrder="overThenDown" orientation="landscape" r:id="rId2"/>
  <headerFooter>
    <oddHeader>&amp;L&amp;"Meiryo UI,標準"&amp;8&amp;F&amp;R&amp;"HGｺﾞｼｯｸM,ﾒﾃﾞｨｳﾑ"&amp;8&amp;D</oddHeader>
    <oddFooter>&amp;C&amp;"HGｺﾞｼｯｸM,ﾒﾃﾞｨｳﾑ"&amp;8&amp;P/&amp;N</oddFoot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W91"/>
  <sheetViews>
    <sheetView topLeftCell="C1" zoomScale="120" zoomScaleNormal="120" zoomScaleSheetLayoutView="100" workbookViewId="0">
      <selection activeCell="F3" sqref="F3"/>
    </sheetView>
  </sheetViews>
  <sheetFormatPr defaultRowHeight="11.25"/>
  <cols>
    <col min="1" max="1" width="1" style="129" customWidth="1"/>
    <col min="2" max="2" width="4" style="235" customWidth="1"/>
    <col min="3" max="3" width="13.5" style="171" customWidth="1"/>
    <col min="4" max="4" width="9.125" style="171" customWidth="1"/>
    <col min="5" max="5" width="8.75" style="171" customWidth="1"/>
    <col min="6" max="18" width="9" style="171"/>
    <col min="19" max="16384" width="9" style="129"/>
  </cols>
  <sheetData>
    <row r="1" spans="2:23" ht="33" customHeight="1">
      <c r="B1" s="593" t="s">
        <v>436</v>
      </c>
      <c r="C1" s="593"/>
      <c r="D1" s="134"/>
      <c r="E1" s="134"/>
      <c r="F1" s="134"/>
      <c r="G1" s="134"/>
      <c r="H1" s="134"/>
      <c r="I1" s="134"/>
      <c r="J1" s="134"/>
      <c r="K1" s="134"/>
      <c r="L1" s="134"/>
      <c r="M1" s="134"/>
      <c r="N1" s="134"/>
      <c r="O1" s="134"/>
      <c r="P1" s="134"/>
      <c r="Q1" s="594">
        <f ca="1">TODAY()</f>
        <v>44965</v>
      </c>
      <c r="R1" s="594"/>
    </row>
    <row r="2" spans="2:23" ht="13.5">
      <c r="B2" s="135" t="s">
        <v>198</v>
      </c>
      <c r="C2" s="136"/>
      <c r="D2" s="137" t="s">
        <v>199</v>
      </c>
      <c r="E2" s="137" t="s">
        <v>200</v>
      </c>
      <c r="F2" s="138" t="s">
        <v>201</v>
      </c>
      <c r="G2" s="138" t="s">
        <v>202</v>
      </c>
      <c r="H2" s="138" t="s">
        <v>186</v>
      </c>
      <c r="I2" s="138" t="s">
        <v>187</v>
      </c>
      <c r="J2" s="138" t="s">
        <v>188</v>
      </c>
      <c r="K2" s="138" t="s">
        <v>189</v>
      </c>
      <c r="L2" s="138" t="s">
        <v>190</v>
      </c>
      <c r="M2" s="138" t="s">
        <v>191</v>
      </c>
      <c r="N2" s="138" t="s">
        <v>192</v>
      </c>
      <c r="O2" s="138" t="s">
        <v>193</v>
      </c>
      <c r="P2" s="138" t="s">
        <v>194</v>
      </c>
      <c r="Q2" s="138" t="s">
        <v>195</v>
      </c>
      <c r="R2" s="138" t="s">
        <v>203</v>
      </c>
    </row>
    <row r="3" spans="2:23">
      <c r="B3" s="139">
        <v>1</v>
      </c>
      <c r="C3" s="140" t="s">
        <v>204</v>
      </c>
      <c r="D3" s="140" t="s">
        <v>205</v>
      </c>
      <c r="E3" s="140"/>
      <c r="F3" s="141">
        <v>50000</v>
      </c>
      <c r="G3" s="141">
        <v>50000</v>
      </c>
      <c r="H3" s="141">
        <v>50000</v>
      </c>
      <c r="I3" s="141">
        <v>50000</v>
      </c>
      <c r="J3" s="141">
        <v>50000</v>
      </c>
      <c r="K3" s="141">
        <v>50000</v>
      </c>
      <c r="L3" s="141">
        <v>50000</v>
      </c>
      <c r="M3" s="141">
        <v>50000</v>
      </c>
      <c r="N3" s="141">
        <v>50000</v>
      </c>
      <c r="O3" s="141">
        <v>50000</v>
      </c>
      <c r="P3" s="141">
        <v>50000</v>
      </c>
      <c r="Q3" s="141">
        <v>50000</v>
      </c>
      <c r="R3" s="142">
        <f>SUM(F3:Q3)</f>
        <v>600000</v>
      </c>
    </row>
    <row r="4" spans="2:23">
      <c r="B4" s="143">
        <v>1</v>
      </c>
      <c r="C4" s="144" t="s">
        <v>206</v>
      </c>
      <c r="D4" s="144" t="s">
        <v>205</v>
      </c>
      <c r="E4" s="144"/>
      <c r="F4" s="145">
        <v>30000</v>
      </c>
      <c r="G4" s="145">
        <v>30000</v>
      </c>
      <c r="H4" s="145">
        <v>30000</v>
      </c>
      <c r="I4" s="145">
        <v>30000</v>
      </c>
      <c r="J4" s="145">
        <v>30000</v>
      </c>
      <c r="K4" s="145">
        <v>30000</v>
      </c>
      <c r="L4" s="145">
        <v>30000</v>
      </c>
      <c r="M4" s="145">
        <v>30000</v>
      </c>
      <c r="N4" s="145">
        <v>30000</v>
      </c>
      <c r="O4" s="145">
        <v>30000</v>
      </c>
      <c r="P4" s="145">
        <v>30000</v>
      </c>
      <c r="Q4" s="145">
        <v>30000</v>
      </c>
      <c r="R4" s="146">
        <f t="shared" ref="R4:R30" si="0">SUM(F4:Q4)</f>
        <v>360000</v>
      </c>
    </row>
    <row r="5" spans="2:23">
      <c r="B5" s="147">
        <v>1</v>
      </c>
      <c r="C5" s="148" t="s">
        <v>204</v>
      </c>
      <c r="D5" s="148" t="s">
        <v>207</v>
      </c>
      <c r="E5" s="148"/>
      <c r="F5" s="149">
        <v>20000</v>
      </c>
      <c r="G5" s="149">
        <v>20000</v>
      </c>
      <c r="H5" s="149">
        <v>20000</v>
      </c>
      <c r="I5" s="149">
        <v>20000</v>
      </c>
      <c r="J5" s="149">
        <v>20000</v>
      </c>
      <c r="K5" s="149">
        <v>20000</v>
      </c>
      <c r="L5" s="149">
        <v>20000</v>
      </c>
      <c r="M5" s="149">
        <v>20000</v>
      </c>
      <c r="N5" s="149">
        <v>20000</v>
      </c>
      <c r="O5" s="149">
        <v>20000</v>
      </c>
      <c r="P5" s="149">
        <v>20000</v>
      </c>
      <c r="Q5" s="149">
        <v>20000</v>
      </c>
      <c r="R5" s="146">
        <f>SUM(F5:Q5)</f>
        <v>240000</v>
      </c>
    </row>
    <row r="6" spans="2:23">
      <c r="B6" s="143">
        <v>1</v>
      </c>
      <c r="C6" s="144" t="s">
        <v>208</v>
      </c>
      <c r="D6" s="148" t="s">
        <v>207</v>
      </c>
      <c r="E6" s="144"/>
      <c r="F6" s="150">
        <v>15000</v>
      </c>
      <c r="G6" s="150">
        <v>15000</v>
      </c>
      <c r="H6" s="150">
        <v>15000</v>
      </c>
      <c r="I6" s="150">
        <v>15000</v>
      </c>
      <c r="J6" s="150">
        <v>15000</v>
      </c>
      <c r="K6" s="150">
        <v>15000</v>
      </c>
      <c r="L6" s="150">
        <v>15000</v>
      </c>
      <c r="M6" s="150">
        <v>15000</v>
      </c>
      <c r="N6" s="150">
        <v>15000</v>
      </c>
      <c r="O6" s="150">
        <v>15000</v>
      </c>
      <c r="P6" s="150">
        <v>15000</v>
      </c>
      <c r="Q6" s="150">
        <v>15000</v>
      </c>
      <c r="R6" s="146">
        <f t="shared" ref="R6:R18" si="1">SUM(F6:Q6)</f>
        <v>180000</v>
      </c>
      <c r="W6" s="130"/>
    </row>
    <row r="7" spans="2:23">
      <c r="B7" s="147">
        <v>1</v>
      </c>
      <c r="C7" s="148" t="s">
        <v>209</v>
      </c>
      <c r="D7" s="148" t="s">
        <v>207</v>
      </c>
      <c r="E7" s="148"/>
      <c r="F7" s="149">
        <v>10000</v>
      </c>
      <c r="G7" s="149">
        <v>10000</v>
      </c>
      <c r="H7" s="149">
        <v>10000</v>
      </c>
      <c r="I7" s="149">
        <v>10000</v>
      </c>
      <c r="J7" s="149">
        <v>10000</v>
      </c>
      <c r="K7" s="149">
        <v>10000</v>
      </c>
      <c r="L7" s="149">
        <v>10000</v>
      </c>
      <c r="M7" s="149">
        <v>10000</v>
      </c>
      <c r="N7" s="149">
        <v>10000</v>
      </c>
      <c r="O7" s="149">
        <v>10000</v>
      </c>
      <c r="P7" s="149">
        <v>10000</v>
      </c>
      <c r="Q7" s="149">
        <v>10000</v>
      </c>
      <c r="R7" s="146">
        <f t="shared" si="1"/>
        <v>120000</v>
      </c>
    </row>
    <row r="8" spans="2:23">
      <c r="B8" s="143">
        <v>1</v>
      </c>
      <c r="C8" s="144" t="s">
        <v>210</v>
      </c>
      <c r="D8" s="148" t="s">
        <v>207</v>
      </c>
      <c r="E8" s="144"/>
      <c r="F8" s="145">
        <v>10000</v>
      </c>
      <c r="G8" s="145">
        <v>10000</v>
      </c>
      <c r="H8" s="145">
        <v>10000</v>
      </c>
      <c r="I8" s="145">
        <v>10000</v>
      </c>
      <c r="J8" s="145">
        <v>10000</v>
      </c>
      <c r="K8" s="145">
        <v>10000</v>
      </c>
      <c r="L8" s="145">
        <v>10000</v>
      </c>
      <c r="M8" s="145">
        <v>10000</v>
      </c>
      <c r="N8" s="145">
        <v>10000</v>
      </c>
      <c r="O8" s="145">
        <v>10000</v>
      </c>
      <c r="P8" s="145">
        <v>10000</v>
      </c>
      <c r="Q8" s="145">
        <v>10000</v>
      </c>
      <c r="R8" s="146">
        <f t="shared" si="1"/>
        <v>120000</v>
      </c>
    </row>
    <row r="9" spans="2:23">
      <c r="B9" s="147">
        <v>3</v>
      </c>
      <c r="C9" s="148" t="s">
        <v>211</v>
      </c>
      <c r="D9" s="148" t="s">
        <v>207</v>
      </c>
      <c r="E9" s="148"/>
      <c r="F9" s="149">
        <v>0</v>
      </c>
      <c r="G9" s="149">
        <v>0</v>
      </c>
      <c r="H9" s="149">
        <v>0</v>
      </c>
      <c r="I9" s="149">
        <v>0</v>
      </c>
      <c r="J9" s="149">
        <v>0</v>
      </c>
      <c r="K9" s="149">
        <v>0</v>
      </c>
      <c r="L9" s="149">
        <v>0</v>
      </c>
      <c r="M9" s="149">
        <v>0</v>
      </c>
      <c r="N9" s="149">
        <v>0</v>
      </c>
      <c r="O9" s="149">
        <v>0</v>
      </c>
      <c r="P9" s="149">
        <v>0</v>
      </c>
      <c r="Q9" s="149">
        <v>0</v>
      </c>
      <c r="R9" s="146">
        <f t="shared" si="1"/>
        <v>0</v>
      </c>
    </row>
    <row r="10" spans="2:23">
      <c r="B10" s="143">
        <v>1</v>
      </c>
      <c r="C10" s="144" t="s">
        <v>212</v>
      </c>
      <c r="D10" s="148" t="s">
        <v>207</v>
      </c>
      <c r="E10" s="144"/>
      <c r="F10" s="145">
        <v>10000</v>
      </c>
      <c r="G10" s="145">
        <v>10000</v>
      </c>
      <c r="H10" s="145">
        <v>10000</v>
      </c>
      <c r="I10" s="145">
        <v>10000</v>
      </c>
      <c r="J10" s="145">
        <v>10000</v>
      </c>
      <c r="K10" s="145">
        <v>10000</v>
      </c>
      <c r="L10" s="145">
        <v>10000</v>
      </c>
      <c r="M10" s="145">
        <v>10000</v>
      </c>
      <c r="N10" s="145">
        <v>10000</v>
      </c>
      <c r="O10" s="145">
        <v>10000</v>
      </c>
      <c r="P10" s="145">
        <v>10000</v>
      </c>
      <c r="Q10" s="145">
        <v>10000</v>
      </c>
      <c r="R10" s="146">
        <f t="shared" si="1"/>
        <v>120000</v>
      </c>
    </row>
    <row r="11" spans="2:23">
      <c r="B11" s="147">
        <v>1</v>
      </c>
      <c r="C11" s="148" t="s">
        <v>213</v>
      </c>
      <c r="D11" s="148" t="s">
        <v>207</v>
      </c>
      <c r="E11" s="148"/>
      <c r="F11" s="151">
        <v>7000</v>
      </c>
      <c r="G11" s="151">
        <v>10000</v>
      </c>
      <c r="H11" s="151">
        <v>10000</v>
      </c>
      <c r="I11" s="151">
        <v>10000</v>
      </c>
      <c r="J11" s="151">
        <v>10000</v>
      </c>
      <c r="K11" s="151">
        <v>10000</v>
      </c>
      <c r="L11" s="151">
        <v>10000</v>
      </c>
      <c r="M11" s="151">
        <v>5000</v>
      </c>
      <c r="N11" s="151">
        <v>5000</v>
      </c>
      <c r="O11" s="151">
        <v>5000</v>
      </c>
      <c r="P11" s="151">
        <v>5000</v>
      </c>
      <c r="Q11" s="151">
        <v>5000</v>
      </c>
      <c r="R11" s="146">
        <f t="shared" si="1"/>
        <v>92000</v>
      </c>
    </row>
    <row r="12" spans="2:23">
      <c r="B12" s="143">
        <v>1</v>
      </c>
      <c r="C12" s="144" t="s">
        <v>214</v>
      </c>
      <c r="D12" s="148" t="s">
        <v>207</v>
      </c>
      <c r="E12" s="144"/>
      <c r="F12" s="150">
        <v>7000</v>
      </c>
      <c r="G12" s="150">
        <v>10000</v>
      </c>
      <c r="H12" s="150">
        <v>10000</v>
      </c>
      <c r="I12" s="150">
        <v>10000</v>
      </c>
      <c r="J12" s="150">
        <v>10000</v>
      </c>
      <c r="K12" s="150">
        <v>10000</v>
      </c>
      <c r="L12" s="150">
        <v>10000</v>
      </c>
      <c r="M12" s="150">
        <v>10000</v>
      </c>
      <c r="N12" s="150">
        <v>10000</v>
      </c>
      <c r="O12" s="150">
        <v>10000</v>
      </c>
      <c r="P12" s="150">
        <v>10000</v>
      </c>
      <c r="Q12" s="150">
        <v>10000</v>
      </c>
      <c r="R12" s="146">
        <f t="shared" si="1"/>
        <v>117000</v>
      </c>
    </row>
    <row r="13" spans="2:23">
      <c r="B13" s="147">
        <v>1</v>
      </c>
      <c r="C13" s="148" t="s">
        <v>196</v>
      </c>
      <c r="D13" s="148" t="s">
        <v>207</v>
      </c>
      <c r="E13" s="148"/>
      <c r="F13" s="149">
        <v>4000</v>
      </c>
      <c r="G13" s="149">
        <v>4000</v>
      </c>
      <c r="H13" s="149">
        <v>4000</v>
      </c>
      <c r="I13" s="149">
        <v>4000</v>
      </c>
      <c r="J13" s="149">
        <v>4000</v>
      </c>
      <c r="K13" s="149">
        <v>4000</v>
      </c>
      <c r="L13" s="149">
        <v>4000</v>
      </c>
      <c r="M13" s="149">
        <v>4000</v>
      </c>
      <c r="N13" s="149">
        <v>4000</v>
      </c>
      <c r="O13" s="149">
        <v>4000</v>
      </c>
      <c r="P13" s="149">
        <v>4000</v>
      </c>
      <c r="Q13" s="149">
        <v>4000</v>
      </c>
      <c r="R13" s="146">
        <f t="shared" si="1"/>
        <v>48000</v>
      </c>
    </row>
    <row r="14" spans="2:23">
      <c r="B14" s="143">
        <v>1</v>
      </c>
      <c r="C14" s="144" t="s">
        <v>215</v>
      </c>
      <c r="D14" s="148" t="s">
        <v>207</v>
      </c>
      <c r="E14" s="144"/>
      <c r="F14" s="145">
        <v>5000</v>
      </c>
      <c r="G14" s="145">
        <v>5000</v>
      </c>
      <c r="H14" s="145">
        <v>5000</v>
      </c>
      <c r="I14" s="145">
        <v>5000</v>
      </c>
      <c r="J14" s="145">
        <v>5000</v>
      </c>
      <c r="K14" s="145">
        <v>5000</v>
      </c>
      <c r="L14" s="145">
        <v>5000</v>
      </c>
      <c r="M14" s="145">
        <v>5000</v>
      </c>
      <c r="N14" s="145">
        <v>5000</v>
      </c>
      <c r="O14" s="145">
        <v>5000</v>
      </c>
      <c r="P14" s="145">
        <v>5000</v>
      </c>
      <c r="Q14" s="145">
        <v>5000</v>
      </c>
      <c r="R14" s="146">
        <f t="shared" si="1"/>
        <v>60000</v>
      </c>
    </row>
    <row r="15" spans="2:23">
      <c r="B15" s="147">
        <v>5</v>
      </c>
      <c r="C15" s="148" t="s">
        <v>216</v>
      </c>
      <c r="D15" s="148" t="s">
        <v>207</v>
      </c>
      <c r="E15" s="148"/>
      <c r="F15" s="149"/>
      <c r="G15" s="149"/>
      <c r="H15" s="149"/>
      <c r="I15" s="149"/>
      <c r="J15" s="149"/>
      <c r="K15" s="149"/>
      <c r="L15" s="151">
        <v>35000</v>
      </c>
      <c r="M15" s="151"/>
      <c r="N15" s="151">
        <v>50000</v>
      </c>
      <c r="O15" s="149"/>
      <c r="P15" s="149"/>
      <c r="Q15" s="149"/>
      <c r="R15" s="146">
        <f t="shared" si="1"/>
        <v>85000</v>
      </c>
    </row>
    <row r="16" spans="2:23">
      <c r="B16" s="143">
        <v>1</v>
      </c>
      <c r="C16" s="144" t="s">
        <v>217</v>
      </c>
      <c r="D16" s="148" t="s">
        <v>207</v>
      </c>
      <c r="E16" s="144"/>
      <c r="F16" s="145"/>
      <c r="G16" s="145"/>
      <c r="H16" s="145"/>
      <c r="I16" s="145"/>
      <c r="J16" s="145"/>
      <c r="K16" s="150">
        <v>80000</v>
      </c>
      <c r="L16" s="150"/>
      <c r="M16" s="150"/>
      <c r="N16" s="150"/>
      <c r="O16" s="150"/>
      <c r="P16" s="150">
        <v>80000</v>
      </c>
      <c r="Q16" s="145"/>
      <c r="R16" s="146">
        <f t="shared" si="1"/>
        <v>160000</v>
      </c>
    </row>
    <row r="17" spans="2:18">
      <c r="B17" s="147">
        <v>4</v>
      </c>
      <c r="C17" s="148" t="s">
        <v>218</v>
      </c>
      <c r="D17" s="148" t="s">
        <v>207</v>
      </c>
      <c r="E17" s="148"/>
      <c r="F17" s="149">
        <v>4000</v>
      </c>
      <c r="G17" s="149">
        <v>4000</v>
      </c>
      <c r="H17" s="149">
        <v>4000</v>
      </c>
      <c r="I17" s="149">
        <v>4000</v>
      </c>
      <c r="J17" s="149">
        <v>4000</v>
      </c>
      <c r="K17" s="149">
        <v>4000</v>
      </c>
      <c r="L17" s="149">
        <v>4000</v>
      </c>
      <c r="M17" s="149">
        <v>4000</v>
      </c>
      <c r="N17" s="149">
        <v>4000</v>
      </c>
      <c r="O17" s="149">
        <v>4000</v>
      </c>
      <c r="P17" s="149">
        <v>4000</v>
      </c>
      <c r="Q17" s="149">
        <v>4000</v>
      </c>
      <c r="R17" s="146">
        <f t="shared" si="1"/>
        <v>48000</v>
      </c>
    </row>
    <row r="18" spans="2:18">
      <c r="B18" s="143">
        <v>1</v>
      </c>
      <c r="C18" s="144" t="s">
        <v>37</v>
      </c>
      <c r="D18" s="148" t="s">
        <v>207</v>
      </c>
      <c r="E18" s="144"/>
      <c r="F18" s="150"/>
      <c r="G18" s="150"/>
      <c r="H18" s="150"/>
      <c r="I18" s="150"/>
      <c r="J18" s="150"/>
      <c r="K18" s="150"/>
      <c r="L18" s="150"/>
      <c r="M18" s="150"/>
      <c r="N18" s="150"/>
      <c r="O18" s="150"/>
      <c r="P18" s="150"/>
      <c r="Q18" s="150"/>
      <c r="R18" s="146">
        <f t="shared" si="1"/>
        <v>0</v>
      </c>
    </row>
    <row r="19" spans="2:18">
      <c r="B19" s="147">
        <v>2</v>
      </c>
      <c r="C19" s="148" t="s">
        <v>219</v>
      </c>
      <c r="D19" s="148" t="s">
        <v>220</v>
      </c>
      <c r="E19" s="148" t="s">
        <v>221</v>
      </c>
      <c r="F19" s="149">
        <v>40000</v>
      </c>
      <c r="G19" s="149">
        <v>40000</v>
      </c>
      <c r="H19" s="149">
        <v>40000</v>
      </c>
      <c r="I19" s="149">
        <v>40000</v>
      </c>
      <c r="J19" s="149">
        <v>40000</v>
      </c>
      <c r="K19" s="149">
        <v>240000</v>
      </c>
      <c r="L19" s="149">
        <v>40000</v>
      </c>
      <c r="M19" s="149">
        <v>40000</v>
      </c>
      <c r="N19" s="149">
        <v>40000</v>
      </c>
      <c r="O19" s="149">
        <v>40000</v>
      </c>
      <c r="P19" s="149">
        <v>40000</v>
      </c>
      <c r="Q19" s="149">
        <v>240000</v>
      </c>
      <c r="R19" s="146">
        <f t="shared" si="0"/>
        <v>880000</v>
      </c>
    </row>
    <row r="20" spans="2:18">
      <c r="B20" s="143">
        <v>2</v>
      </c>
      <c r="C20" s="144" t="s">
        <v>222</v>
      </c>
      <c r="D20" s="144" t="s">
        <v>223</v>
      </c>
      <c r="E20" s="144" t="s">
        <v>224</v>
      </c>
      <c r="F20" s="145">
        <v>25000</v>
      </c>
      <c r="G20" s="145">
        <v>25000</v>
      </c>
      <c r="H20" s="145">
        <v>25000</v>
      </c>
      <c r="I20" s="145">
        <v>25000</v>
      </c>
      <c r="J20" s="145">
        <v>25000</v>
      </c>
      <c r="K20" s="145">
        <v>25000</v>
      </c>
      <c r="L20" s="145">
        <v>25000</v>
      </c>
      <c r="M20" s="145">
        <v>25000</v>
      </c>
      <c r="N20" s="145">
        <v>25000</v>
      </c>
      <c r="O20" s="145">
        <v>25000</v>
      </c>
      <c r="P20" s="145">
        <v>25000</v>
      </c>
      <c r="Q20" s="145">
        <v>25000</v>
      </c>
      <c r="R20" s="146">
        <f t="shared" si="0"/>
        <v>300000</v>
      </c>
    </row>
    <row r="21" spans="2:18">
      <c r="B21" s="147">
        <v>2</v>
      </c>
      <c r="C21" s="148" t="s">
        <v>225</v>
      </c>
      <c r="D21" s="148" t="s">
        <v>226</v>
      </c>
      <c r="E21" s="148" t="s">
        <v>227</v>
      </c>
      <c r="F21" s="149">
        <v>0</v>
      </c>
      <c r="G21" s="149">
        <v>25000</v>
      </c>
      <c r="H21" s="149">
        <v>0</v>
      </c>
      <c r="I21" s="149">
        <v>25000</v>
      </c>
      <c r="J21" s="149">
        <v>0</v>
      </c>
      <c r="K21" s="149">
        <v>0</v>
      </c>
      <c r="L21" s="149">
        <v>25000</v>
      </c>
      <c r="M21" s="149">
        <v>0</v>
      </c>
      <c r="N21" s="149">
        <v>0</v>
      </c>
      <c r="O21" s="149">
        <v>0</v>
      </c>
      <c r="P21" s="149">
        <v>0</v>
      </c>
      <c r="Q21" s="149">
        <v>25000</v>
      </c>
      <c r="R21" s="146">
        <f t="shared" si="0"/>
        <v>100000</v>
      </c>
    </row>
    <row r="22" spans="2:18">
      <c r="B22" s="143">
        <v>3</v>
      </c>
      <c r="C22" s="144" t="s">
        <v>394</v>
      </c>
      <c r="D22" s="144" t="s">
        <v>223</v>
      </c>
      <c r="E22" s="144" t="s">
        <v>228</v>
      </c>
      <c r="F22" s="145">
        <v>35000</v>
      </c>
      <c r="G22" s="145">
        <v>35000</v>
      </c>
      <c r="H22" s="145">
        <v>35000</v>
      </c>
      <c r="I22" s="145">
        <v>35000</v>
      </c>
      <c r="J22" s="145">
        <v>35000</v>
      </c>
      <c r="K22" s="145">
        <v>35000</v>
      </c>
      <c r="L22" s="145">
        <v>35000</v>
      </c>
      <c r="M22" s="145">
        <v>35000</v>
      </c>
      <c r="N22" s="145">
        <v>35000</v>
      </c>
      <c r="O22" s="145">
        <v>35000</v>
      </c>
      <c r="P22" s="145">
        <v>35000</v>
      </c>
      <c r="Q22" s="145">
        <v>35000</v>
      </c>
      <c r="R22" s="146">
        <f t="shared" si="0"/>
        <v>420000</v>
      </c>
    </row>
    <row r="23" spans="2:18">
      <c r="B23" s="147">
        <v>4</v>
      </c>
      <c r="C23" s="148" t="s">
        <v>229</v>
      </c>
      <c r="D23" s="148" t="s">
        <v>223</v>
      </c>
      <c r="E23" s="148" t="s">
        <v>230</v>
      </c>
      <c r="F23" s="149">
        <v>2000</v>
      </c>
      <c r="G23" s="149">
        <v>2000</v>
      </c>
      <c r="H23" s="149">
        <v>2000</v>
      </c>
      <c r="I23" s="149">
        <v>2000</v>
      </c>
      <c r="J23" s="149">
        <v>2000</v>
      </c>
      <c r="K23" s="149">
        <v>2000</v>
      </c>
      <c r="L23" s="149">
        <v>2000</v>
      </c>
      <c r="M23" s="149">
        <v>2000</v>
      </c>
      <c r="N23" s="149">
        <v>2000</v>
      </c>
      <c r="O23" s="149">
        <v>2000</v>
      </c>
      <c r="P23" s="149">
        <v>2000</v>
      </c>
      <c r="Q23" s="149">
        <v>2000</v>
      </c>
      <c r="R23" s="146">
        <f t="shared" si="0"/>
        <v>24000</v>
      </c>
    </row>
    <row r="24" spans="2:18">
      <c r="B24" s="143">
        <v>4</v>
      </c>
      <c r="C24" s="144" t="s">
        <v>231</v>
      </c>
      <c r="D24" s="144" t="s">
        <v>226</v>
      </c>
      <c r="E24" s="144" t="s">
        <v>228</v>
      </c>
      <c r="F24" s="145">
        <v>4000</v>
      </c>
      <c r="G24" s="145">
        <v>4000</v>
      </c>
      <c r="H24" s="145">
        <v>4000</v>
      </c>
      <c r="I24" s="145">
        <v>4000</v>
      </c>
      <c r="J24" s="145">
        <v>4000</v>
      </c>
      <c r="K24" s="145">
        <v>4000</v>
      </c>
      <c r="L24" s="145">
        <v>4000</v>
      </c>
      <c r="M24" s="145">
        <v>4000</v>
      </c>
      <c r="N24" s="145">
        <v>4000</v>
      </c>
      <c r="O24" s="145">
        <v>4000</v>
      </c>
      <c r="P24" s="145">
        <v>4000</v>
      </c>
      <c r="Q24" s="145">
        <v>4000</v>
      </c>
      <c r="R24" s="146">
        <f t="shared" si="0"/>
        <v>48000</v>
      </c>
    </row>
    <row r="25" spans="2:18">
      <c r="B25" s="147">
        <v>1</v>
      </c>
      <c r="C25" s="148" t="s">
        <v>232</v>
      </c>
      <c r="D25" s="148" t="s">
        <v>226</v>
      </c>
      <c r="E25" s="148" t="s">
        <v>233</v>
      </c>
      <c r="F25" s="149">
        <v>10000</v>
      </c>
      <c r="G25" s="149">
        <v>6000</v>
      </c>
      <c r="H25" s="149">
        <v>10000</v>
      </c>
      <c r="I25" s="149">
        <v>6000</v>
      </c>
      <c r="J25" s="149">
        <v>10000</v>
      </c>
      <c r="K25" s="149">
        <v>6000</v>
      </c>
      <c r="L25" s="149">
        <v>10000</v>
      </c>
      <c r="M25" s="149">
        <v>6000</v>
      </c>
      <c r="N25" s="149">
        <v>10000</v>
      </c>
      <c r="O25" s="149">
        <v>6000</v>
      </c>
      <c r="P25" s="149">
        <v>10000</v>
      </c>
      <c r="Q25" s="149">
        <v>6000</v>
      </c>
      <c r="R25" s="146">
        <f t="shared" si="0"/>
        <v>96000</v>
      </c>
    </row>
    <row r="26" spans="2:18">
      <c r="B26" s="143">
        <v>1</v>
      </c>
      <c r="C26" s="144" t="s">
        <v>234</v>
      </c>
      <c r="D26" s="144" t="s">
        <v>205</v>
      </c>
      <c r="E26" s="144"/>
      <c r="F26" s="145"/>
      <c r="G26" s="145"/>
      <c r="H26" s="145"/>
      <c r="I26" s="145"/>
      <c r="J26" s="145"/>
      <c r="K26" s="150"/>
      <c r="L26" s="150"/>
      <c r="M26" s="150"/>
      <c r="N26" s="150"/>
      <c r="O26" s="150"/>
      <c r="P26" s="150"/>
      <c r="Q26" s="145"/>
      <c r="R26" s="146">
        <f t="shared" si="0"/>
        <v>0</v>
      </c>
    </row>
    <row r="27" spans="2:18">
      <c r="B27" s="147">
        <v>1</v>
      </c>
      <c r="C27" s="148" t="s">
        <v>37</v>
      </c>
      <c r="D27" s="148" t="s">
        <v>205</v>
      </c>
      <c r="E27" s="148"/>
      <c r="F27" s="149"/>
      <c r="G27" s="149"/>
      <c r="H27" s="149"/>
      <c r="I27" s="149"/>
      <c r="J27" s="149"/>
      <c r="K27" s="149"/>
      <c r="L27" s="149"/>
      <c r="M27" s="149"/>
      <c r="N27" s="149"/>
      <c r="O27" s="149"/>
      <c r="P27" s="149"/>
      <c r="Q27" s="149"/>
      <c r="R27" s="146">
        <f t="shared" si="0"/>
        <v>0</v>
      </c>
    </row>
    <row r="28" spans="2:18">
      <c r="B28" s="143"/>
      <c r="C28" s="144"/>
      <c r="D28" s="144"/>
      <c r="E28" s="144"/>
      <c r="F28" s="145"/>
      <c r="G28" s="145"/>
      <c r="H28" s="145"/>
      <c r="I28" s="145"/>
      <c r="J28" s="145"/>
      <c r="K28" s="145"/>
      <c r="L28" s="145"/>
      <c r="M28" s="145"/>
      <c r="N28" s="145"/>
      <c r="O28" s="145"/>
      <c r="P28" s="145"/>
      <c r="Q28" s="145"/>
      <c r="R28" s="146">
        <f t="shared" si="0"/>
        <v>0</v>
      </c>
    </row>
    <row r="29" spans="2:18">
      <c r="B29" s="147"/>
      <c r="C29" s="148"/>
      <c r="D29" s="148"/>
      <c r="E29" s="148"/>
      <c r="F29" s="149"/>
      <c r="G29" s="149"/>
      <c r="H29" s="149"/>
      <c r="I29" s="149"/>
      <c r="J29" s="149"/>
      <c r="K29" s="149"/>
      <c r="L29" s="149"/>
      <c r="M29" s="149"/>
      <c r="N29" s="149"/>
      <c r="O29" s="149"/>
      <c r="P29" s="149"/>
      <c r="Q29" s="149"/>
      <c r="R29" s="146">
        <f t="shared" si="0"/>
        <v>0</v>
      </c>
    </row>
    <row r="30" spans="2:18">
      <c r="B30" s="152"/>
      <c r="C30" s="153"/>
      <c r="D30" s="153"/>
      <c r="E30" s="153"/>
      <c r="F30" s="154"/>
      <c r="G30" s="154"/>
      <c r="H30" s="154"/>
      <c r="I30" s="154"/>
      <c r="J30" s="154"/>
      <c r="K30" s="154"/>
      <c r="L30" s="154"/>
      <c r="M30" s="154"/>
      <c r="N30" s="154"/>
      <c r="O30" s="154"/>
      <c r="P30" s="154"/>
      <c r="Q30" s="154"/>
      <c r="R30" s="155">
        <f t="shared" si="0"/>
        <v>0</v>
      </c>
    </row>
    <row r="31" spans="2:18">
      <c r="B31" s="156"/>
      <c r="C31" s="157"/>
      <c r="D31" s="157"/>
      <c r="E31" s="157" t="s">
        <v>203</v>
      </c>
      <c r="F31" s="158">
        <f t="shared" ref="F31:R31" si="2">SUM(F3:F30)</f>
        <v>288000</v>
      </c>
      <c r="G31" s="158">
        <f t="shared" si="2"/>
        <v>315000</v>
      </c>
      <c r="H31" s="158">
        <f t="shared" si="2"/>
        <v>294000</v>
      </c>
      <c r="I31" s="158">
        <f>SUM(I3:I30)</f>
        <v>315000</v>
      </c>
      <c r="J31" s="158">
        <f t="shared" si="2"/>
        <v>294000</v>
      </c>
      <c r="K31" s="158">
        <f t="shared" si="2"/>
        <v>570000</v>
      </c>
      <c r="L31" s="158">
        <f t="shared" si="2"/>
        <v>354000</v>
      </c>
      <c r="M31" s="158">
        <f t="shared" si="2"/>
        <v>285000</v>
      </c>
      <c r="N31" s="158">
        <f t="shared" si="2"/>
        <v>339000</v>
      </c>
      <c r="O31" s="158">
        <f t="shared" si="2"/>
        <v>285000</v>
      </c>
      <c r="P31" s="158">
        <f t="shared" si="2"/>
        <v>369000</v>
      </c>
      <c r="Q31" s="158">
        <f t="shared" si="2"/>
        <v>510000</v>
      </c>
      <c r="R31" s="158">
        <f t="shared" si="2"/>
        <v>4218000</v>
      </c>
    </row>
    <row r="32" spans="2:18">
      <c r="B32" s="138"/>
      <c r="C32" s="134"/>
      <c r="D32" s="134"/>
      <c r="E32" s="134"/>
      <c r="F32" s="134"/>
      <c r="G32" s="134"/>
      <c r="H32" s="134"/>
      <c r="I32" s="134"/>
      <c r="J32" s="134"/>
      <c r="K32" s="134"/>
      <c r="L32" s="134"/>
      <c r="M32" s="134"/>
      <c r="N32" s="134"/>
      <c r="O32" s="134"/>
      <c r="P32" s="134"/>
      <c r="Q32" s="134"/>
      <c r="R32" s="134"/>
    </row>
    <row r="33" spans="2:18" ht="12">
      <c r="B33" s="159" t="s">
        <v>235</v>
      </c>
      <c r="C33" s="138"/>
      <c r="D33" s="134"/>
      <c r="E33" s="134"/>
      <c r="F33" s="138" t="s">
        <v>201</v>
      </c>
      <c r="G33" s="138" t="s">
        <v>202</v>
      </c>
      <c r="H33" s="138" t="s">
        <v>186</v>
      </c>
      <c r="I33" s="138" t="s">
        <v>187</v>
      </c>
      <c r="J33" s="138" t="s">
        <v>188</v>
      </c>
      <c r="K33" s="138" t="s">
        <v>189</v>
      </c>
      <c r="L33" s="138" t="s">
        <v>190</v>
      </c>
      <c r="M33" s="138" t="s">
        <v>191</v>
      </c>
      <c r="N33" s="138" t="s">
        <v>192</v>
      </c>
      <c r="O33" s="138" t="s">
        <v>193</v>
      </c>
      <c r="P33" s="138" t="s">
        <v>194</v>
      </c>
      <c r="Q33" s="138" t="s">
        <v>195</v>
      </c>
      <c r="R33" s="138" t="s">
        <v>203</v>
      </c>
    </row>
    <row r="34" spans="2:18">
      <c r="B34" s="595" t="s">
        <v>205</v>
      </c>
      <c r="C34" s="595"/>
      <c r="D34" s="160"/>
      <c r="E34" s="160"/>
      <c r="F34" s="161">
        <f t="shared" ref="F34:F40" si="3">SUMIF(D$3:D$30,B34,F$3:F$30)</f>
        <v>80000</v>
      </c>
      <c r="G34" s="161">
        <f>SUMIF($D$3:$D$30,$B34,G$3:G$30)</f>
        <v>80000</v>
      </c>
      <c r="H34" s="161">
        <f t="shared" ref="G34:R40" si="4">SUMIF($D$3:$D$30,$B34,H$3:H$30)</f>
        <v>80000</v>
      </c>
      <c r="I34" s="161">
        <f t="shared" si="4"/>
        <v>80000</v>
      </c>
      <c r="J34" s="161">
        <f t="shared" si="4"/>
        <v>80000</v>
      </c>
      <c r="K34" s="161">
        <f>SUMIF($D$3:$D$30,$B34,K$3:K$30)</f>
        <v>80000</v>
      </c>
      <c r="L34" s="161">
        <f t="shared" si="4"/>
        <v>80000</v>
      </c>
      <c r="M34" s="161">
        <f t="shared" si="4"/>
        <v>80000</v>
      </c>
      <c r="N34" s="161">
        <f t="shared" si="4"/>
        <v>80000</v>
      </c>
      <c r="O34" s="161">
        <f t="shared" si="4"/>
        <v>80000</v>
      </c>
      <c r="P34" s="161">
        <f t="shared" si="4"/>
        <v>80000</v>
      </c>
      <c r="Q34" s="161">
        <f t="shared" si="4"/>
        <v>80000</v>
      </c>
      <c r="R34" s="162">
        <f t="shared" si="4"/>
        <v>960000</v>
      </c>
    </row>
    <row r="35" spans="2:18">
      <c r="B35" s="591" t="s">
        <v>236</v>
      </c>
      <c r="C35" s="591"/>
      <c r="D35" s="144"/>
      <c r="E35" s="144"/>
      <c r="F35" s="145">
        <f t="shared" si="3"/>
        <v>92000</v>
      </c>
      <c r="G35" s="145">
        <f t="shared" si="4"/>
        <v>98000</v>
      </c>
      <c r="H35" s="145">
        <f t="shared" si="4"/>
        <v>98000</v>
      </c>
      <c r="I35" s="145">
        <f t="shared" si="4"/>
        <v>98000</v>
      </c>
      <c r="J35" s="145">
        <f t="shared" si="4"/>
        <v>98000</v>
      </c>
      <c r="K35" s="145">
        <f t="shared" si="4"/>
        <v>178000</v>
      </c>
      <c r="L35" s="145">
        <f t="shared" si="4"/>
        <v>133000</v>
      </c>
      <c r="M35" s="145">
        <f t="shared" si="4"/>
        <v>93000</v>
      </c>
      <c r="N35" s="145">
        <f t="shared" si="4"/>
        <v>143000</v>
      </c>
      <c r="O35" s="145">
        <f t="shared" si="4"/>
        <v>93000</v>
      </c>
      <c r="P35" s="145">
        <f t="shared" si="4"/>
        <v>173000</v>
      </c>
      <c r="Q35" s="145">
        <f t="shared" si="4"/>
        <v>93000</v>
      </c>
      <c r="R35" s="163">
        <f t="shared" si="4"/>
        <v>1390000</v>
      </c>
    </row>
    <row r="36" spans="2:18">
      <c r="B36" s="591" t="s">
        <v>220</v>
      </c>
      <c r="C36" s="591"/>
      <c r="D36" s="144"/>
      <c r="E36" s="144"/>
      <c r="F36" s="145">
        <f t="shared" si="3"/>
        <v>40000</v>
      </c>
      <c r="G36" s="145">
        <f t="shared" si="4"/>
        <v>40000</v>
      </c>
      <c r="H36" s="145">
        <f t="shared" si="4"/>
        <v>40000</v>
      </c>
      <c r="I36" s="145">
        <f t="shared" si="4"/>
        <v>40000</v>
      </c>
      <c r="J36" s="145">
        <f t="shared" si="4"/>
        <v>40000</v>
      </c>
      <c r="K36" s="145">
        <f t="shared" si="4"/>
        <v>240000</v>
      </c>
      <c r="L36" s="145">
        <f t="shared" si="4"/>
        <v>40000</v>
      </c>
      <c r="M36" s="145">
        <f t="shared" si="4"/>
        <v>40000</v>
      </c>
      <c r="N36" s="145">
        <f t="shared" si="4"/>
        <v>40000</v>
      </c>
      <c r="O36" s="145">
        <f t="shared" si="4"/>
        <v>40000</v>
      </c>
      <c r="P36" s="145">
        <f t="shared" si="4"/>
        <v>40000</v>
      </c>
      <c r="Q36" s="145">
        <f t="shared" si="4"/>
        <v>240000</v>
      </c>
      <c r="R36" s="163">
        <f t="shared" si="4"/>
        <v>880000</v>
      </c>
    </row>
    <row r="37" spans="2:18">
      <c r="B37" s="591" t="s">
        <v>226</v>
      </c>
      <c r="C37" s="591"/>
      <c r="D37" s="144"/>
      <c r="E37" s="144"/>
      <c r="F37" s="145">
        <f t="shared" si="3"/>
        <v>14000</v>
      </c>
      <c r="G37" s="145">
        <f t="shared" si="4"/>
        <v>35000</v>
      </c>
      <c r="H37" s="145">
        <f t="shared" si="4"/>
        <v>14000</v>
      </c>
      <c r="I37" s="145">
        <f t="shared" si="4"/>
        <v>35000</v>
      </c>
      <c r="J37" s="145">
        <f t="shared" si="4"/>
        <v>14000</v>
      </c>
      <c r="K37" s="145">
        <f t="shared" si="4"/>
        <v>10000</v>
      </c>
      <c r="L37" s="145">
        <f t="shared" si="4"/>
        <v>39000</v>
      </c>
      <c r="M37" s="145">
        <f t="shared" si="4"/>
        <v>10000</v>
      </c>
      <c r="N37" s="145">
        <f t="shared" si="4"/>
        <v>14000</v>
      </c>
      <c r="O37" s="145">
        <f t="shared" si="4"/>
        <v>10000</v>
      </c>
      <c r="P37" s="145">
        <f t="shared" si="4"/>
        <v>14000</v>
      </c>
      <c r="Q37" s="145">
        <f t="shared" si="4"/>
        <v>35000</v>
      </c>
      <c r="R37" s="163">
        <f t="shared" si="4"/>
        <v>244000</v>
      </c>
    </row>
    <row r="38" spans="2:18">
      <c r="B38" s="591" t="s">
        <v>223</v>
      </c>
      <c r="C38" s="591"/>
      <c r="D38" s="144"/>
      <c r="E38" s="144"/>
      <c r="F38" s="145">
        <f t="shared" si="3"/>
        <v>62000</v>
      </c>
      <c r="G38" s="145">
        <f t="shared" si="4"/>
        <v>62000</v>
      </c>
      <c r="H38" s="145">
        <f t="shared" si="4"/>
        <v>62000</v>
      </c>
      <c r="I38" s="145">
        <f t="shared" si="4"/>
        <v>62000</v>
      </c>
      <c r="J38" s="145">
        <f t="shared" si="4"/>
        <v>62000</v>
      </c>
      <c r="K38" s="145">
        <f t="shared" si="4"/>
        <v>62000</v>
      </c>
      <c r="L38" s="145">
        <f t="shared" si="4"/>
        <v>62000</v>
      </c>
      <c r="M38" s="145">
        <f t="shared" si="4"/>
        <v>62000</v>
      </c>
      <c r="N38" s="145">
        <f t="shared" si="4"/>
        <v>62000</v>
      </c>
      <c r="O38" s="145">
        <f t="shared" si="4"/>
        <v>62000</v>
      </c>
      <c r="P38" s="145">
        <f t="shared" si="4"/>
        <v>62000</v>
      </c>
      <c r="Q38" s="145">
        <f t="shared" si="4"/>
        <v>62000</v>
      </c>
      <c r="R38" s="163">
        <f t="shared" si="4"/>
        <v>744000</v>
      </c>
    </row>
    <row r="39" spans="2:18">
      <c r="B39" s="591" t="s">
        <v>237</v>
      </c>
      <c r="C39" s="591"/>
      <c r="D39" s="144"/>
      <c r="E39" s="144"/>
      <c r="F39" s="145">
        <f t="shared" si="3"/>
        <v>0</v>
      </c>
      <c r="G39" s="145">
        <f t="shared" si="4"/>
        <v>0</v>
      </c>
      <c r="H39" s="145">
        <f t="shared" si="4"/>
        <v>0</v>
      </c>
      <c r="I39" s="145">
        <f t="shared" si="4"/>
        <v>0</v>
      </c>
      <c r="J39" s="145">
        <f t="shared" si="4"/>
        <v>0</v>
      </c>
      <c r="K39" s="145">
        <f t="shared" si="4"/>
        <v>0</v>
      </c>
      <c r="L39" s="145">
        <f t="shared" si="4"/>
        <v>0</v>
      </c>
      <c r="M39" s="145">
        <f t="shared" si="4"/>
        <v>0</v>
      </c>
      <c r="N39" s="145">
        <f t="shared" si="4"/>
        <v>0</v>
      </c>
      <c r="O39" s="145">
        <f t="shared" si="4"/>
        <v>0</v>
      </c>
      <c r="P39" s="145">
        <f t="shared" si="4"/>
        <v>0</v>
      </c>
      <c r="Q39" s="145">
        <f t="shared" si="4"/>
        <v>0</v>
      </c>
      <c r="R39" s="163">
        <f t="shared" si="4"/>
        <v>0</v>
      </c>
    </row>
    <row r="40" spans="2:18">
      <c r="B40" s="591" t="s">
        <v>37</v>
      </c>
      <c r="C40" s="591"/>
      <c r="D40" s="144"/>
      <c r="E40" s="144"/>
      <c r="F40" s="145">
        <f t="shared" si="3"/>
        <v>0</v>
      </c>
      <c r="G40" s="145">
        <f t="shared" si="4"/>
        <v>0</v>
      </c>
      <c r="H40" s="145">
        <f t="shared" si="4"/>
        <v>0</v>
      </c>
      <c r="I40" s="145">
        <f t="shared" si="4"/>
        <v>0</v>
      </c>
      <c r="J40" s="145">
        <f t="shared" si="4"/>
        <v>0</v>
      </c>
      <c r="K40" s="145">
        <f t="shared" si="4"/>
        <v>0</v>
      </c>
      <c r="L40" s="145">
        <f t="shared" si="4"/>
        <v>0</v>
      </c>
      <c r="M40" s="145">
        <f t="shared" si="4"/>
        <v>0</v>
      </c>
      <c r="N40" s="145">
        <f t="shared" si="4"/>
        <v>0</v>
      </c>
      <c r="O40" s="145">
        <f t="shared" si="4"/>
        <v>0</v>
      </c>
      <c r="P40" s="145">
        <f t="shared" si="4"/>
        <v>0</v>
      </c>
      <c r="Q40" s="145">
        <f t="shared" si="4"/>
        <v>0</v>
      </c>
      <c r="R40" s="163">
        <f t="shared" si="4"/>
        <v>0</v>
      </c>
    </row>
    <row r="41" spans="2:18">
      <c r="B41" s="592"/>
      <c r="C41" s="592"/>
      <c r="D41" s="153"/>
      <c r="E41" s="153"/>
      <c r="F41" s="154">
        <f>SUMIF(D$3:D$30,C41,F$3:F$30)</f>
        <v>0</v>
      </c>
      <c r="G41" s="154">
        <f t="shared" ref="G41:R41" si="5">SUMIF($D$3:$D$30,$C41,G$3:G$30)</f>
        <v>0</v>
      </c>
      <c r="H41" s="154">
        <f t="shared" si="5"/>
        <v>0</v>
      </c>
      <c r="I41" s="154">
        <f t="shared" si="5"/>
        <v>0</v>
      </c>
      <c r="J41" s="154">
        <f t="shared" si="5"/>
        <v>0</v>
      </c>
      <c r="K41" s="154">
        <f t="shared" si="5"/>
        <v>0</v>
      </c>
      <c r="L41" s="154">
        <f t="shared" si="5"/>
        <v>0</v>
      </c>
      <c r="M41" s="154">
        <f t="shared" si="5"/>
        <v>0</v>
      </c>
      <c r="N41" s="154">
        <f t="shared" si="5"/>
        <v>0</v>
      </c>
      <c r="O41" s="154">
        <f t="shared" si="5"/>
        <v>0</v>
      </c>
      <c r="P41" s="154">
        <f t="shared" si="5"/>
        <v>0</v>
      </c>
      <c r="Q41" s="154">
        <f t="shared" si="5"/>
        <v>0</v>
      </c>
      <c r="R41" s="164">
        <f t="shared" si="5"/>
        <v>0</v>
      </c>
    </row>
    <row r="42" spans="2:18">
      <c r="B42" s="165"/>
      <c r="C42" s="166"/>
      <c r="D42" s="166"/>
      <c r="E42" s="166" t="s">
        <v>203</v>
      </c>
      <c r="F42" s="167">
        <f>SUM(F34:F41)</f>
        <v>288000</v>
      </c>
      <c r="G42" s="167">
        <f t="shared" ref="G42:R42" si="6">SUM(G34:G41)</f>
        <v>315000</v>
      </c>
      <c r="H42" s="167">
        <f t="shared" si="6"/>
        <v>294000</v>
      </c>
      <c r="I42" s="167">
        <f t="shared" si="6"/>
        <v>315000</v>
      </c>
      <c r="J42" s="167">
        <f t="shared" si="6"/>
        <v>294000</v>
      </c>
      <c r="K42" s="167">
        <f t="shared" si="6"/>
        <v>570000</v>
      </c>
      <c r="L42" s="167">
        <f t="shared" si="6"/>
        <v>354000</v>
      </c>
      <c r="M42" s="167">
        <f t="shared" si="6"/>
        <v>285000</v>
      </c>
      <c r="N42" s="167">
        <f t="shared" si="6"/>
        <v>339000</v>
      </c>
      <c r="O42" s="167">
        <f t="shared" si="6"/>
        <v>285000</v>
      </c>
      <c r="P42" s="167">
        <f t="shared" si="6"/>
        <v>369000</v>
      </c>
      <c r="Q42" s="167">
        <f t="shared" si="6"/>
        <v>510000</v>
      </c>
      <c r="R42" s="167">
        <f t="shared" si="6"/>
        <v>4218000</v>
      </c>
    </row>
    <row r="43" spans="2:18">
      <c r="B43" s="138"/>
      <c r="C43" s="134"/>
      <c r="D43" s="134"/>
      <c r="E43" s="134"/>
      <c r="F43" s="134"/>
      <c r="G43" s="134"/>
      <c r="H43" s="134"/>
      <c r="I43" s="134"/>
      <c r="J43" s="134"/>
      <c r="K43" s="134"/>
      <c r="L43" s="134"/>
      <c r="M43" s="134"/>
      <c r="N43" s="134"/>
      <c r="O43" s="134"/>
      <c r="P43" s="134"/>
      <c r="Q43" s="134"/>
      <c r="R43" s="134"/>
    </row>
    <row r="44" spans="2:18" ht="12">
      <c r="B44" s="159" t="s">
        <v>238</v>
      </c>
      <c r="C44" s="138"/>
      <c r="D44" s="134"/>
      <c r="E44" s="134"/>
      <c r="F44" s="138" t="s">
        <v>201</v>
      </c>
      <c r="G44" s="138" t="s">
        <v>202</v>
      </c>
      <c r="H44" s="138" t="s">
        <v>186</v>
      </c>
      <c r="I44" s="138" t="s">
        <v>187</v>
      </c>
      <c r="J44" s="138" t="s">
        <v>188</v>
      </c>
      <c r="K44" s="138" t="s">
        <v>189</v>
      </c>
      <c r="L44" s="138" t="s">
        <v>190</v>
      </c>
      <c r="M44" s="138" t="s">
        <v>191</v>
      </c>
      <c r="N44" s="138" t="s">
        <v>192</v>
      </c>
      <c r="O44" s="138" t="s">
        <v>193</v>
      </c>
      <c r="P44" s="138" t="s">
        <v>194</v>
      </c>
      <c r="Q44" s="138" t="s">
        <v>195</v>
      </c>
      <c r="R44" s="138" t="s">
        <v>203</v>
      </c>
    </row>
    <row r="45" spans="2:18">
      <c r="B45" s="168">
        <v>1</v>
      </c>
      <c r="C45" s="160" t="s">
        <v>239</v>
      </c>
      <c r="D45" s="160"/>
      <c r="E45" s="160"/>
      <c r="F45" s="161">
        <f t="shared" ref="F45:R49" si="7">SUMIF($B$3:$B$30,$B45,F$3:F$30)</f>
        <v>178000</v>
      </c>
      <c r="G45" s="161">
        <f t="shared" si="7"/>
        <v>180000</v>
      </c>
      <c r="H45" s="161">
        <f t="shared" si="7"/>
        <v>184000</v>
      </c>
      <c r="I45" s="161">
        <f t="shared" si="7"/>
        <v>180000</v>
      </c>
      <c r="J45" s="161">
        <f t="shared" si="7"/>
        <v>184000</v>
      </c>
      <c r="K45" s="161">
        <f t="shared" si="7"/>
        <v>260000</v>
      </c>
      <c r="L45" s="161">
        <f t="shared" si="7"/>
        <v>184000</v>
      </c>
      <c r="M45" s="161">
        <f t="shared" si="7"/>
        <v>175000</v>
      </c>
      <c r="N45" s="161">
        <f t="shared" si="7"/>
        <v>179000</v>
      </c>
      <c r="O45" s="161">
        <f t="shared" si="7"/>
        <v>175000</v>
      </c>
      <c r="P45" s="161">
        <f t="shared" si="7"/>
        <v>259000</v>
      </c>
      <c r="Q45" s="161">
        <f t="shared" si="7"/>
        <v>175000</v>
      </c>
      <c r="R45" s="162">
        <f t="shared" si="7"/>
        <v>2313000</v>
      </c>
    </row>
    <row r="46" spans="2:18">
      <c r="B46" s="143">
        <v>2</v>
      </c>
      <c r="C46" s="144" t="s">
        <v>108</v>
      </c>
      <c r="D46" s="144"/>
      <c r="E46" s="144"/>
      <c r="F46" s="145">
        <f>SUMIF(B$3:B$30,B46,F$3:F$30)</f>
        <v>65000</v>
      </c>
      <c r="G46" s="145">
        <f t="shared" si="7"/>
        <v>90000</v>
      </c>
      <c r="H46" s="145">
        <f t="shared" si="7"/>
        <v>65000</v>
      </c>
      <c r="I46" s="145">
        <f t="shared" si="7"/>
        <v>90000</v>
      </c>
      <c r="J46" s="145">
        <f t="shared" si="7"/>
        <v>65000</v>
      </c>
      <c r="K46" s="145">
        <f t="shared" si="7"/>
        <v>265000</v>
      </c>
      <c r="L46" s="145">
        <f t="shared" si="7"/>
        <v>90000</v>
      </c>
      <c r="M46" s="145">
        <f t="shared" si="7"/>
        <v>65000</v>
      </c>
      <c r="N46" s="145">
        <f t="shared" si="7"/>
        <v>65000</v>
      </c>
      <c r="O46" s="145">
        <f t="shared" si="7"/>
        <v>65000</v>
      </c>
      <c r="P46" s="145">
        <f t="shared" si="7"/>
        <v>65000</v>
      </c>
      <c r="Q46" s="145">
        <f t="shared" si="7"/>
        <v>290000</v>
      </c>
      <c r="R46" s="163">
        <f t="shared" si="7"/>
        <v>1280000</v>
      </c>
    </row>
    <row r="47" spans="2:18">
      <c r="B47" s="143">
        <v>3</v>
      </c>
      <c r="C47" s="144" t="s">
        <v>240</v>
      </c>
      <c r="D47" s="144"/>
      <c r="E47" s="144"/>
      <c r="F47" s="145">
        <f>SUMIF(B$3:B$30,B47,F$3:F$30)</f>
        <v>35000</v>
      </c>
      <c r="G47" s="145">
        <f t="shared" si="7"/>
        <v>35000</v>
      </c>
      <c r="H47" s="145">
        <f t="shared" si="7"/>
        <v>35000</v>
      </c>
      <c r="I47" s="145">
        <f t="shared" si="7"/>
        <v>35000</v>
      </c>
      <c r="J47" s="145">
        <f t="shared" si="7"/>
        <v>35000</v>
      </c>
      <c r="K47" s="145">
        <f t="shared" si="7"/>
        <v>35000</v>
      </c>
      <c r="L47" s="145">
        <f t="shared" si="7"/>
        <v>35000</v>
      </c>
      <c r="M47" s="145">
        <f t="shared" si="7"/>
        <v>35000</v>
      </c>
      <c r="N47" s="145">
        <f t="shared" si="7"/>
        <v>35000</v>
      </c>
      <c r="O47" s="145">
        <f t="shared" si="7"/>
        <v>35000</v>
      </c>
      <c r="P47" s="145">
        <f t="shared" si="7"/>
        <v>35000</v>
      </c>
      <c r="Q47" s="145">
        <f t="shared" si="7"/>
        <v>35000</v>
      </c>
      <c r="R47" s="163">
        <f t="shared" si="7"/>
        <v>420000</v>
      </c>
    </row>
    <row r="48" spans="2:18">
      <c r="B48" s="143">
        <v>4</v>
      </c>
      <c r="C48" s="144" t="s">
        <v>241</v>
      </c>
      <c r="D48" s="144"/>
      <c r="E48" s="144"/>
      <c r="F48" s="145">
        <f>SUMIF(B$3:B$30,B48,F$3:F$30)</f>
        <v>10000</v>
      </c>
      <c r="G48" s="145">
        <f t="shared" si="7"/>
        <v>10000</v>
      </c>
      <c r="H48" s="145">
        <f t="shared" si="7"/>
        <v>10000</v>
      </c>
      <c r="I48" s="145">
        <f t="shared" si="7"/>
        <v>10000</v>
      </c>
      <c r="J48" s="145">
        <f t="shared" si="7"/>
        <v>10000</v>
      </c>
      <c r="K48" s="145">
        <f t="shared" si="7"/>
        <v>10000</v>
      </c>
      <c r="L48" s="145">
        <f t="shared" si="7"/>
        <v>10000</v>
      </c>
      <c r="M48" s="145">
        <f t="shared" si="7"/>
        <v>10000</v>
      </c>
      <c r="N48" s="145">
        <f t="shared" si="7"/>
        <v>10000</v>
      </c>
      <c r="O48" s="145">
        <f t="shared" si="7"/>
        <v>10000</v>
      </c>
      <c r="P48" s="145">
        <f t="shared" si="7"/>
        <v>10000</v>
      </c>
      <c r="Q48" s="145">
        <f t="shared" si="7"/>
        <v>10000</v>
      </c>
      <c r="R48" s="163">
        <f t="shared" si="7"/>
        <v>120000</v>
      </c>
    </row>
    <row r="49" spans="2:18">
      <c r="B49" s="152">
        <v>5</v>
      </c>
      <c r="C49" s="153" t="s">
        <v>216</v>
      </c>
      <c r="D49" s="153"/>
      <c r="E49" s="153"/>
      <c r="F49" s="154">
        <f>SUMIF(B$3:B$30,B49,F$3:F$30)</f>
        <v>0</v>
      </c>
      <c r="G49" s="154">
        <f t="shared" si="7"/>
        <v>0</v>
      </c>
      <c r="H49" s="154">
        <f t="shared" si="7"/>
        <v>0</v>
      </c>
      <c r="I49" s="154">
        <f t="shared" si="7"/>
        <v>0</v>
      </c>
      <c r="J49" s="154">
        <f t="shared" si="7"/>
        <v>0</v>
      </c>
      <c r="K49" s="154">
        <f t="shared" si="7"/>
        <v>0</v>
      </c>
      <c r="L49" s="154">
        <f t="shared" si="7"/>
        <v>35000</v>
      </c>
      <c r="M49" s="154">
        <f t="shared" si="7"/>
        <v>0</v>
      </c>
      <c r="N49" s="154">
        <f t="shared" si="7"/>
        <v>50000</v>
      </c>
      <c r="O49" s="154">
        <f t="shared" si="7"/>
        <v>0</v>
      </c>
      <c r="P49" s="154">
        <f t="shared" si="7"/>
        <v>0</v>
      </c>
      <c r="Q49" s="154">
        <f t="shared" si="7"/>
        <v>0</v>
      </c>
      <c r="R49" s="164">
        <f t="shared" si="7"/>
        <v>85000</v>
      </c>
    </row>
    <row r="50" spans="2:18">
      <c r="B50" s="165"/>
      <c r="C50" s="166"/>
      <c r="D50" s="166"/>
      <c r="E50" s="166" t="s">
        <v>203</v>
      </c>
      <c r="F50" s="167">
        <f>SUM(F45:F49)</f>
        <v>288000</v>
      </c>
      <c r="G50" s="167">
        <f>SUM(G45:G49)</f>
        <v>315000</v>
      </c>
      <c r="H50" s="167">
        <f t="shared" ref="H50:R50" si="8">SUM(H45:H49)</f>
        <v>294000</v>
      </c>
      <c r="I50" s="167">
        <f t="shared" si="8"/>
        <v>315000</v>
      </c>
      <c r="J50" s="167">
        <f t="shared" si="8"/>
        <v>294000</v>
      </c>
      <c r="K50" s="167">
        <f t="shared" si="8"/>
        <v>570000</v>
      </c>
      <c r="L50" s="167">
        <f t="shared" si="8"/>
        <v>354000</v>
      </c>
      <c r="M50" s="167">
        <f t="shared" si="8"/>
        <v>285000</v>
      </c>
      <c r="N50" s="167">
        <f t="shared" si="8"/>
        <v>339000</v>
      </c>
      <c r="O50" s="167">
        <f t="shared" si="8"/>
        <v>285000</v>
      </c>
      <c r="P50" s="167">
        <f t="shared" si="8"/>
        <v>369000</v>
      </c>
      <c r="Q50" s="167">
        <f t="shared" si="8"/>
        <v>510000</v>
      </c>
      <c r="R50" s="167">
        <f t="shared" si="8"/>
        <v>4218000</v>
      </c>
    </row>
    <row r="51" spans="2:18">
      <c r="B51" s="138"/>
      <c r="C51" s="134"/>
      <c r="D51" s="134"/>
      <c r="E51" s="134"/>
      <c r="F51" s="134"/>
      <c r="G51" s="134"/>
      <c r="H51" s="134"/>
      <c r="I51" s="134"/>
      <c r="J51" s="134"/>
      <c r="K51" s="134"/>
      <c r="L51" s="134"/>
      <c r="M51" s="134"/>
      <c r="N51" s="134"/>
      <c r="O51" s="134"/>
      <c r="P51" s="134"/>
      <c r="Q51" s="134"/>
      <c r="R51" s="134"/>
    </row>
    <row r="52" spans="2:18">
      <c r="B52" s="138"/>
      <c r="C52" s="134"/>
      <c r="D52" s="134"/>
      <c r="E52" s="134"/>
      <c r="F52" s="134"/>
      <c r="G52" s="134"/>
      <c r="H52" s="134"/>
      <c r="I52" s="134"/>
      <c r="J52" s="134"/>
      <c r="K52" s="134"/>
      <c r="L52" s="134"/>
      <c r="M52" s="134"/>
      <c r="N52" s="134"/>
      <c r="O52" s="134"/>
      <c r="P52" s="134"/>
      <c r="Q52" s="134"/>
      <c r="R52" s="134"/>
    </row>
    <row r="53" spans="2:18" ht="12">
      <c r="B53" s="169" t="s">
        <v>242</v>
      </c>
      <c r="C53" s="170"/>
      <c r="D53" s="170"/>
      <c r="F53" s="172" t="s">
        <v>201</v>
      </c>
      <c r="G53" s="172" t="s">
        <v>202</v>
      </c>
      <c r="H53" s="172" t="s">
        <v>186</v>
      </c>
      <c r="I53" s="172" t="s">
        <v>187</v>
      </c>
      <c r="J53" s="172" t="s">
        <v>188</v>
      </c>
      <c r="K53" s="172" t="s">
        <v>189</v>
      </c>
      <c r="L53" s="172" t="s">
        <v>190</v>
      </c>
      <c r="M53" s="172" t="s">
        <v>191</v>
      </c>
      <c r="N53" s="172" t="s">
        <v>192</v>
      </c>
      <c r="O53" s="172" t="s">
        <v>193</v>
      </c>
      <c r="P53" s="172" t="s">
        <v>194</v>
      </c>
      <c r="Q53" s="172" t="s">
        <v>195</v>
      </c>
      <c r="R53" s="173" t="s">
        <v>203</v>
      </c>
    </row>
    <row r="54" spans="2:18" ht="12.75" customHeight="1">
      <c r="B54" s="174"/>
      <c r="C54" s="174" t="s">
        <v>243</v>
      </c>
      <c r="D54" s="175"/>
      <c r="E54" s="160"/>
      <c r="F54" s="176">
        <v>250000</v>
      </c>
      <c r="G54" s="176">
        <v>250000</v>
      </c>
      <c r="H54" s="176">
        <v>330000</v>
      </c>
      <c r="I54" s="176">
        <v>250000</v>
      </c>
      <c r="J54" s="176">
        <v>250000</v>
      </c>
      <c r="K54" s="176">
        <v>250000</v>
      </c>
      <c r="L54" s="176">
        <v>250000</v>
      </c>
      <c r="M54" s="176">
        <v>250000</v>
      </c>
      <c r="N54" s="176">
        <v>330000</v>
      </c>
      <c r="O54" s="176">
        <v>250000</v>
      </c>
      <c r="P54" s="176">
        <v>250000</v>
      </c>
      <c r="Q54" s="176">
        <v>250000</v>
      </c>
      <c r="R54" s="177">
        <f>SUM(F54:Q54)</f>
        <v>3160000</v>
      </c>
    </row>
    <row r="55" spans="2:18" ht="12.75" customHeight="1">
      <c r="B55" s="178"/>
      <c r="C55" s="178" t="s">
        <v>244</v>
      </c>
      <c r="D55" s="179"/>
      <c r="E55" s="144"/>
      <c r="F55" s="180">
        <v>0</v>
      </c>
      <c r="G55" s="180">
        <v>0</v>
      </c>
      <c r="H55" s="180">
        <v>0</v>
      </c>
      <c r="I55" s="180">
        <v>0</v>
      </c>
      <c r="J55" s="180">
        <v>0</v>
      </c>
      <c r="K55" s="180">
        <v>400000</v>
      </c>
      <c r="L55" s="180">
        <v>0</v>
      </c>
      <c r="M55" s="180">
        <v>0</v>
      </c>
      <c r="N55" s="180">
        <v>0</v>
      </c>
      <c r="O55" s="180">
        <v>0</v>
      </c>
      <c r="P55" s="180">
        <v>0</v>
      </c>
      <c r="Q55" s="180">
        <v>600000</v>
      </c>
      <c r="R55" s="181">
        <f>SUM(F55:Q55)</f>
        <v>1000000</v>
      </c>
    </row>
    <row r="56" spans="2:18" ht="12.75" customHeight="1">
      <c r="B56" s="178"/>
      <c r="C56" s="178" t="s">
        <v>245</v>
      </c>
      <c r="D56" s="179"/>
      <c r="E56" s="144"/>
      <c r="F56" s="180">
        <v>0</v>
      </c>
      <c r="G56" s="180">
        <v>40000</v>
      </c>
      <c r="H56" s="180">
        <v>0</v>
      </c>
      <c r="I56" s="180">
        <v>0</v>
      </c>
      <c r="J56" s="180">
        <v>0</v>
      </c>
      <c r="K56" s="180">
        <v>40000</v>
      </c>
      <c r="L56" s="180">
        <v>0</v>
      </c>
      <c r="M56" s="180">
        <v>0</v>
      </c>
      <c r="N56" s="180">
        <v>0</v>
      </c>
      <c r="O56" s="180">
        <v>40000</v>
      </c>
      <c r="P56" s="180">
        <v>0</v>
      </c>
      <c r="Q56" s="180">
        <v>0</v>
      </c>
      <c r="R56" s="181">
        <f>SUM(F56:Q56)</f>
        <v>120000</v>
      </c>
    </row>
    <row r="57" spans="2:18" ht="12.75" customHeight="1">
      <c r="B57" s="182"/>
      <c r="C57" s="182" t="s">
        <v>246</v>
      </c>
      <c r="D57" s="183"/>
      <c r="E57" s="153"/>
      <c r="F57" s="184">
        <v>0</v>
      </c>
      <c r="G57" s="184">
        <v>90000</v>
      </c>
      <c r="H57" s="184">
        <v>0</v>
      </c>
      <c r="I57" s="184">
        <v>0</v>
      </c>
      <c r="J57" s="184">
        <v>0</v>
      </c>
      <c r="K57" s="184">
        <v>0</v>
      </c>
      <c r="L57" s="184">
        <v>0</v>
      </c>
      <c r="M57" s="184">
        <v>0</v>
      </c>
      <c r="N57" s="184">
        <v>0</v>
      </c>
      <c r="O57" s="184">
        <v>0</v>
      </c>
      <c r="P57" s="184">
        <v>0</v>
      </c>
      <c r="Q57" s="184">
        <v>200000</v>
      </c>
      <c r="R57" s="185">
        <f>SUM(F57:Q57)</f>
        <v>290000</v>
      </c>
    </row>
    <row r="58" spans="2:18" ht="12.75" customHeight="1">
      <c r="B58" s="186"/>
      <c r="C58" s="187" t="s">
        <v>247</v>
      </c>
      <c r="D58" s="188"/>
      <c r="E58" s="189"/>
      <c r="F58" s="190">
        <f>SUM(F54:F57)</f>
        <v>250000</v>
      </c>
      <c r="G58" s="190">
        <f t="shared" ref="G58:Q58" si="9">SUM(G54:G57)</f>
        <v>380000</v>
      </c>
      <c r="H58" s="190">
        <f t="shared" si="9"/>
        <v>330000</v>
      </c>
      <c r="I58" s="190">
        <f t="shared" si="9"/>
        <v>250000</v>
      </c>
      <c r="J58" s="190">
        <f t="shared" si="9"/>
        <v>250000</v>
      </c>
      <c r="K58" s="190">
        <f t="shared" si="9"/>
        <v>690000</v>
      </c>
      <c r="L58" s="190">
        <f t="shared" si="9"/>
        <v>250000</v>
      </c>
      <c r="M58" s="190">
        <f t="shared" si="9"/>
        <v>250000</v>
      </c>
      <c r="N58" s="190">
        <f t="shared" si="9"/>
        <v>330000</v>
      </c>
      <c r="O58" s="190">
        <f t="shared" si="9"/>
        <v>290000</v>
      </c>
      <c r="P58" s="190">
        <f t="shared" si="9"/>
        <v>250000</v>
      </c>
      <c r="Q58" s="190">
        <f t="shared" si="9"/>
        <v>1050000</v>
      </c>
      <c r="R58" s="191">
        <f>SUM(F58:Q58)</f>
        <v>4570000</v>
      </c>
    </row>
    <row r="59" spans="2:18" ht="12.75" customHeight="1">
      <c r="B59" s="192"/>
      <c r="C59" s="192"/>
      <c r="D59" s="192"/>
      <c r="E59" s="193"/>
      <c r="F59" s="194"/>
      <c r="G59" s="195"/>
      <c r="H59" s="194"/>
      <c r="I59" s="194"/>
      <c r="J59" s="194"/>
      <c r="K59" s="194"/>
      <c r="L59" s="194"/>
      <c r="M59" s="194"/>
      <c r="N59" s="194"/>
      <c r="O59" s="194"/>
      <c r="P59" s="194"/>
      <c r="Q59" s="194"/>
      <c r="R59" s="132"/>
    </row>
    <row r="60" spans="2:18" ht="12.75" customHeight="1">
      <c r="B60" s="192"/>
      <c r="C60" s="192" t="s">
        <v>25</v>
      </c>
      <c r="D60" s="192"/>
      <c r="E60" s="193"/>
      <c r="F60" s="194"/>
      <c r="G60" s="195" t="s">
        <v>245</v>
      </c>
      <c r="H60" s="195" t="s">
        <v>248</v>
      </c>
      <c r="I60" s="195"/>
      <c r="J60" s="195"/>
      <c r="K60" s="195" t="s">
        <v>245</v>
      </c>
      <c r="L60" s="195"/>
      <c r="M60" s="195"/>
      <c r="N60" s="195" t="s">
        <v>248</v>
      </c>
      <c r="O60" s="195" t="s">
        <v>245</v>
      </c>
      <c r="P60" s="194"/>
      <c r="Q60" s="194" t="s">
        <v>249</v>
      </c>
      <c r="R60" s="132"/>
    </row>
    <row r="61" spans="2:18" ht="12.75" customHeight="1">
      <c r="B61" s="196"/>
      <c r="C61" s="196"/>
      <c r="D61" s="196"/>
      <c r="E61" s="197"/>
      <c r="F61" s="198"/>
      <c r="G61" s="198"/>
      <c r="H61" s="198"/>
      <c r="I61" s="198"/>
      <c r="J61" s="198"/>
      <c r="K61" s="198"/>
      <c r="L61" s="198"/>
      <c r="M61" s="198"/>
      <c r="N61" s="198"/>
      <c r="O61" s="198"/>
      <c r="P61" s="198"/>
      <c r="Q61" s="198"/>
      <c r="R61" s="133"/>
    </row>
    <row r="62" spans="2:18" s="131" customFormat="1" ht="12.75" customHeight="1">
      <c r="B62" s="138"/>
      <c r="C62" s="134"/>
      <c r="D62" s="134"/>
      <c r="E62" s="134"/>
      <c r="F62" s="199"/>
      <c r="G62" s="199"/>
      <c r="H62" s="199"/>
      <c r="I62" s="199"/>
      <c r="J62" s="199"/>
      <c r="K62" s="199"/>
      <c r="L62" s="199"/>
      <c r="M62" s="199"/>
      <c r="N62" s="199"/>
      <c r="O62" s="199"/>
      <c r="P62" s="199"/>
      <c r="Q62" s="199"/>
      <c r="R62" s="199"/>
    </row>
    <row r="63" spans="2:18" s="131" customFormat="1" ht="12.75" customHeight="1">
      <c r="B63" s="159" t="s">
        <v>250</v>
      </c>
      <c r="C63" s="134"/>
      <c r="D63" s="134"/>
      <c r="E63" s="134"/>
      <c r="F63" s="172" t="s">
        <v>201</v>
      </c>
      <c r="G63" s="172" t="s">
        <v>202</v>
      </c>
      <c r="H63" s="172" t="s">
        <v>186</v>
      </c>
      <c r="I63" s="172" t="s">
        <v>187</v>
      </c>
      <c r="J63" s="172" t="s">
        <v>188</v>
      </c>
      <c r="K63" s="172" t="s">
        <v>189</v>
      </c>
      <c r="L63" s="172" t="s">
        <v>190</v>
      </c>
      <c r="M63" s="172" t="s">
        <v>191</v>
      </c>
      <c r="N63" s="172" t="s">
        <v>192</v>
      </c>
      <c r="O63" s="172" t="s">
        <v>193</v>
      </c>
      <c r="P63" s="172" t="s">
        <v>194</v>
      </c>
      <c r="Q63" s="172" t="s">
        <v>195</v>
      </c>
      <c r="R63" s="200" t="s">
        <v>251</v>
      </c>
    </row>
    <row r="64" spans="2:18" s="131" customFormat="1" ht="12.75" customHeight="1">
      <c r="B64" s="201"/>
      <c r="C64" s="202" t="s">
        <v>252</v>
      </c>
      <c r="D64" s="202"/>
      <c r="E64" s="202"/>
      <c r="F64" s="203">
        <f>F58-F50</f>
        <v>-38000</v>
      </c>
      <c r="G64" s="203">
        <f t="shared" ref="G64:R64" si="10">G58-G50</f>
        <v>65000</v>
      </c>
      <c r="H64" s="203">
        <f t="shared" si="10"/>
        <v>36000</v>
      </c>
      <c r="I64" s="203">
        <f t="shared" si="10"/>
        <v>-65000</v>
      </c>
      <c r="J64" s="203">
        <f t="shared" si="10"/>
        <v>-44000</v>
      </c>
      <c r="K64" s="203">
        <f t="shared" si="10"/>
        <v>120000</v>
      </c>
      <c r="L64" s="203">
        <f t="shared" si="10"/>
        <v>-104000</v>
      </c>
      <c r="M64" s="203">
        <f t="shared" si="10"/>
        <v>-35000</v>
      </c>
      <c r="N64" s="203">
        <f t="shared" si="10"/>
        <v>-9000</v>
      </c>
      <c r="O64" s="203">
        <f t="shared" si="10"/>
        <v>5000</v>
      </c>
      <c r="P64" s="203">
        <f t="shared" si="10"/>
        <v>-119000</v>
      </c>
      <c r="Q64" s="203">
        <f t="shared" si="10"/>
        <v>540000</v>
      </c>
      <c r="R64" s="203">
        <f t="shared" si="10"/>
        <v>352000</v>
      </c>
    </row>
    <row r="65" spans="2:18">
      <c r="B65" s="201"/>
      <c r="C65" s="202" t="s">
        <v>253</v>
      </c>
      <c r="D65" s="202"/>
      <c r="E65" s="202"/>
      <c r="F65" s="203">
        <f>D76+F64</f>
        <v>3362000</v>
      </c>
      <c r="G65" s="203">
        <f>F65+G64</f>
        <v>3427000</v>
      </c>
      <c r="H65" s="203">
        <f t="shared" ref="H65:Q65" si="11">G65+H64</f>
        <v>3463000</v>
      </c>
      <c r="I65" s="203">
        <f t="shared" si="11"/>
        <v>3398000</v>
      </c>
      <c r="J65" s="203">
        <f t="shared" si="11"/>
        <v>3354000</v>
      </c>
      <c r="K65" s="203">
        <f t="shared" si="11"/>
        <v>3474000</v>
      </c>
      <c r="L65" s="203">
        <f t="shared" si="11"/>
        <v>3370000</v>
      </c>
      <c r="M65" s="203">
        <f t="shared" si="11"/>
        <v>3335000</v>
      </c>
      <c r="N65" s="203">
        <f t="shared" si="11"/>
        <v>3326000</v>
      </c>
      <c r="O65" s="203">
        <f t="shared" si="11"/>
        <v>3331000</v>
      </c>
      <c r="P65" s="203">
        <f t="shared" si="11"/>
        <v>3212000</v>
      </c>
      <c r="Q65" s="204">
        <f t="shared" si="11"/>
        <v>3752000</v>
      </c>
      <c r="R65" s="201" t="s">
        <v>254</v>
      </c>
    </row>
    <row r="66" spans="2:18" ht="12.75" customHeight="1">
      <c r="B66" s="138"/>
      <c r="C66" s="134"/>
      <c r="D66" s="134"/>
      <c r="E66" s="134"/>
      <c r="F66" s="134"/>
      <c r="G66" s="134"/>
      <c r="H66" s="134"/>
      <c r="I66" s="134"/>
      <c r="J66" s="134"/>
      <c r="K66" s="134"/>
      <c r="L66" s="134"/>
      <c r="M66" s="134"/>
      <c r="N66" s="134"/>
      <c r="O66" s="134"/>
      <c r="P66" s="134"/>
      <c r="Q66" s="134"/>
      <c r="R66" s="134"/>
    </row>
    <row r="67" spans="2:18" ht="12.75" customHeight="1">
      <c r="B67" s="159" t="s">
        <v>255</v>
      </c>
      <c r="C67" s="134"/>
      <c r="D67" s="138" t="s">
        <v>256</v>
      </c>
      <c r="E67" s="134"/>
      <c r="F67" s="172" t="s">
        <v>201</v>
      </c>
      <c r="G67" s="172" t="s">
        <v>202</v>
      </c>
      <c r="H67" s="172" t="s">
        <v>186</v>
      </c>
      <c r="I67" s="172" t="s">
        <v>187</v>
      </c>
      <c r="J67" s="172" t="s">
        <v>188</v>
      </c>
      <c r="K67" s="172" t="s">
        <v>189</v>
      </c>
      <c r="L67" s="172" t="s">
        <v>190</v>
      </c>
      <c r="M67" s="172" t="s">
        <v>191</v>
      </c>
      <c r="N67" s="172" t="s">
        <v>192</v>
      </c>
      <c r="O67" s="172" t="s">
        <v>193</v>
      </c>
      <c r="P67" s="172" t="s">
        <v>194</v>
      </c>
      <c r="Q67" s="172" t="s">
        <v>195</v>
      </c>
      <c r="R67" s="134"/>
    </row>
    <row r="68" spans="2:18" ht="12.75" customHeight="1">
      <c r="B68" s="168"/>
      <c r="C68" s="205" t="s">
        <v>257</v>
      </c>
      <c r="D68" s="206">
        <v>1000000</v>
      </c>
      <c r="E68" s="160"/>
      <c r="F68" s="160"/>
      <c r="G68" s="160"/>
      <c r="H68" s="160"/>
      <c r="I68" s="160"/>
      <c r="J68" s="160"/>
      <c r="K68" s="160"/>
      <c r="L68" s="160"/>
      <c r="M68" s="160"/>
      <c r="N68" s="160"/>
      <c r="O68" s="160"/>
      <c r="P68" s="160"/>
      <c r="Q68" s="160"/>
      <c r="R68" s="207" t="s">
        <v>34</v>
      </c>
    </row>
    <row r="69" spans="2:18" ht="12.75" customHeight="1">
      <c r="B69" s="143"/>
      <c r="C69" s="208" t="s">
        <v>258</v>
      </c>
      <c r="D69" s="209">
        <v>200000</v>
      </c>
      <c r="E69" s="144"/>
      <c r="F69" s="144"/>
      <c r="G69" s="144"/>
      <c r="H69" s="144"/>
      <c r="I69" s="144"/>
      <c r="J69" s="144"/>
      <c r="K69" s="144"/>
      <c r="L69" s="144"/>
      <c r="M69" s="144"/>
      <c r="N69" s="144"/>
      <c r="O69" s="144"/>
      <c r="P69" s="144"/>
      <c r="Q69" s="144"/>
      <c r="R69" s="210" t="s">
        <v>254</v>
      </c>
    </row>
    <row r="70" spans="2:18" ht="12.75" customHeight="1">
      <c r="B70" s="143"/>
      <c r="C70" s="208" t="s">
        <v>259</v>
      </c>
      <c r="D70" s="209">
        <v>300000</v>
      </c>
      <c r="E70" s="144"/>
      <c r="F70" s="144"/>
      <c r="G70" s="144"/>
      <c r="H70" s="144"/>
      <c r="I70" s="144"/>
      <c r="J70" s="144"/>
      <c r="K70" s="144"/>
      <c r="L70" s="144"/>
      <c r="M70" s="144"/>
      <c r="N70" s="144"/>
      <c r="O70" s="144"/>
      <c r="P70" s="144"/>
      <c r="Q70" s="144"/>
      <c r="R70" s="210" t="s">
        <v>34</v>
      </c>
    </row>
    <row r="71" spans="2:18" ht="12.75" customHeight="1">
      <c r="B71" s="143"/>
      <c r="C71" s="208" t="s">
        <v>258</v>
      </c>
      <c r="D71" s="209">
        <v>100000</v>
      </c>
      <c r="E71" s="144"/>
      <c r="F71" s="144"/>
      <c r="G71" s="144"/>
      <c r="H71" s="144"/>
      <c r="I71" s="144"/>
      <c r="J71" s="144"/>
      <c r="K71" s="144"/>
      <c r="L71" s="144"/>
      <c r="M71" s="144"/>
      <c r="N71" s="144"/>
      <c r="O71" s="144"/>
      <c r="P71" s="144"/>
      <c r="Q71" s="144"/>
      <c r="R71" s="210" t="s">
        <v>34</v>
      </c>
    </row>
    <row r="72" spans="2:18" ht="12.75" customHeight="1">
      <c r="B72" s="143"/>
      <c r="C72" s="208" t="s">
        <v>260</v>
      </c>
      <c r="D72" s="211">
        <v>1500000</v>
      </c>
      <c r="E72" s="144"/>
      <c r="F72" s="144"/>
      <c r="G72" s="144"/>
      <c r="H72" s="144"/>
      <c r="I72" s="144"/>
      <c r="J72" s="144"/>
      <c r="K72" s="144"/>
      <c r="L72" s="144"/>
      <c r="M72" s="144"/>
      <c r="N72" s="144"/>
      <c r="O72" s="144"/>
      <c r="P72" s="144"/>
      <c r="Q72" s="144"/>
      <c r="R72" s="210" t="s">
        <v>254</v>
      </c>
    </row>
    <row r="73" spans="2:18" ht="12.75" customHeight="1">
      <c r="B73" s="143"/>
      <c r="C73" s="208" t="s">
        <v>261</v>
      </c>
      <c r="D73" s="211">
        <v>300000</v>
      </c>
      <c r="E73" s="144"/>
      <c r="F73" s="144"/>
      <c r="G73" s="144"/>
      <c r="H73" s="144"/>
      <c r="I73" s="144"/>
      <c r="J73" s="144"/>
      <c r="K73" s="144"/>
      <c r="L73" s="144"/>
      <c r="M73" s="144"/>
      <c r="N73" s="144"/>
      <c r="O73" s="144"/>
      <c r="P73" s="144"/>
      <c r="Q73" s="144"/>
      <c r="R73" s="210" t="s">
        <v>254</v>
      </c>
    </row>
    <row r="74" spans="2:18">
      <c r="B74" s="143"/>
      <c r="C74" s="208"/>
      <c r="D74" s="211"/>
      <c r="E74" s="144"/>
      <c r="F74" s="144"/>
      <c r="G74" s="144"/>
      <c r="H74" s="144"/>
      <c r="I74" s="144"/>
      <c r="J74" s="144"/>
      <c r="K74" s="144"/>
      <c r="L74" s="144"/>
      <c r="M74" s="144"/>
      <c r="N74" s="144"/>
      <c r="O74" s="144"/>
      <c r="P74" s="144"/>
      <c r="Q74" s="144"/>
      <c r="R74" s="210" t="s">
        <v>34</v>
      </c>
    </row>
    <row r="75" spans="2:18">
      <c r="B75" s="152"/>
      <c r="C75" s="212"/>
      <c r="D75" s="213"/>
      <c r="E75" s="153"/>
      <c r="F75" s="153"/>
      <c r="G75" s="153"/>
      <c r="H75" s="153"/>
      <c r="I75" s="153"/>
      <c r="J75" s="153"/>
      <c r="K75" s="153"/>
      <c r="L75" s="153"/>
      <c r="M75" s="153"/>
      <c r="N75" s="153"/>
      <c r="O75" s="153"/>
      <c r="P75" s="153"/>
      <c r="Q75" s="153"/>
      <c r="R75" s="214" t="s">
        <v>34</v>
      </c>
    </row>
    <row r="76" spans="2:18" ht="12.75" customHeight="1">
      <c r="B76" s="138"/>
      <c r="C76" s="134"/>
      <c r="D76" s="215">
        <f>SUM(D68:D75)</f>
        <v>3400000</v>
      </c>
      <c r="E76" s="134"/>
      <c r="F76" s="134">
        <f>SUM(F68:F75)</f>
        <v>0</v>
      </c>
      <c r="G76" s="134">
        <f t="shared" ref="G76:Q76" si="12">SUM(G68:G75)</f>
        <v>0</v>
      </c>
      <c r="H76" s="134">
        <f t="shared" si="12"/>
        <v>0</v>
      </c>
      <c r="I76" s="134">
        <f t="shared" si="12"/>
        <v>0</v>
      </c>
      <c r="J76" s="134">
        <f t="shared" si="12"/>
        <v>0</v>
      </c>
      <c r="K76" s="134">
        <f t="shared" si="12"/>
        <v>0</v>
      </c>
      <c r="L76" s="134">
        <f t="shared" si="12"/>
        <v>0</v>
      </c>
      <c r="M76" s="134">
        <f t="shared" si="12"/>
        <v>0</v>
      </c>
      <c r="N76" s="134">
        <f t="shared" si="12"/>
        <v>0</v>
      </c>
      <c r="O76" s="134">
        <f t="shared" si="12"/>
        <v>0</v>
      </c>
      <c r="P76" s="134">
        <f t="shared" si="12"/>
        <v>0</v>
      </c>
      <c r="Q76" s="134">
        <f t="shared" si="12"/>
        <v>0</v>
      </c>
      <c r="R76" s="134"/>
    </row>
    <row r="77" spans="2:18" ht="12.75" customHeight="1">
      <c r="B77" s="138"/>
      <c r="C77" s="134"/>
      <c r="D77" s="215"/>
      <c r="E77" s="134"/>
      <c r="F77" s="134"/>
      <c r="G77" s="134"/>
      <c r="H77" s="134"/>
      <c r="I77" s="134"/>
      <c r="J77" s="134"/>
      <c r="K77" s="134"/>
      <c r="L77" s="134"/>
      <c r="M77" s="134"/>
      <c r="N77" s="134"/>
      <c r="O77" s="134"/>
      <c r="P77" s="134"/>
      <c r="Q77" s="134"/>
      <c r="R77" s="134"/>
    </row>
    <row r="78" spans="2:18">
      <c r="B78" s="216" t="s">
        <v>262</v>
      </c>
      <c r="C78" s="217"/>
      <c r="D78" s="217"/>
      <c r="E78" s="217"/>
      <c r="F78" s="218" t="str">
        <f>IF(F76=0,"",F65-F76)</f>
        <v/>
      </c>
      <c r="G78" s="218" t="str">
        <f>IF(G76=0,"",G65-G76)</f>
        <v/>
      </c>
      <c r="H78" s="218" t="str">
        <f t="shared" ref="H78:Q78" si="13">IF(H76=0,"",H65-H76)</f>
        <v/>
      </c>
      <c r="I78" s="218" t="str">
        <f t="shared" si="13"/>
        <v/>
      </c>
      <c r="J78" s="218" t="str">
        <f t="shared" si="13"/>
        <v/>
      </c>
      <c r="K78" s="218" t="str">
        <f t="shared" si="13"/>
        <v/>
      </c>
      <c r="L78" s="218" t="str">
        <f t="shared" si="13"/>
        <v/>
      </c>
      <c r="M78" s="218" t="str">
        <f t="shared" si="13"/>
        <v/>
      </c>
      <c r="N78" s="218" t="str">
        <f t="shared" si="13"/>
        <v/>
      </c>
      <c r="O78" s="218" t="str">
        <f t="shared" si="13"/>
        <v/>
      </c>
      <c r="P78" s="218" t="str">
        <f t="shared" si="13"/>
        <v/>
      </c>
      <c r="Q78" s="218" t="str">
        <f t="shared" si="13"/>
        <v/>
      </c>
      <c r="R78" s="217"/>
    </row>
    <row r="79" spans="2:18" ht="12.75" customHeight="1">
      <c r="B79" s="138"/>
      <c r="C79" s="134"/>
      <c r="D79" s="134"/>
      <c r="E79" s="134"/>
      <c r="F79" s="134"/>
      <c r="G79" s="134"/>
      <c r="H79" s="134"/>
      <c r="I79" s="134"/>
      <c r="J79" s="134"/>
      <c r="K79" s="134"/>
      <c r="L79" s="134"/>
      <c r="M79" s="134"/>
      <c r="N79" s="134"/>
      <c r="O79" s="134"/>
      <c r="P79" s="134"/>
      <c r="Q79" s="134"/>
      <c r="R79" s="134"/>
    </row>
    <row r="80" spans="2:18" ht="12.75" customHeight="1">
      <c r="B80" s="138"/>
      <c r="C80" s="134"/>
      <c r="D80" s="134"/>
      <c r="E80" s="134"/>
      <c r="F80" s="134"/>
      <c r="G80" s="134"/>
      <c r="H80" s="134"/>
      <c r="I80" s="134"/>
      <c r="J80" s="134"/>
      <c r="K80" s="134"/>
      <c r="L80" s="134"/>
      <c r="M80" s="134"/>
      <c r="N80" s="134"/>
      <c r="O80" s="134"/>
      <c r="P80" s="134"/>
      <c r="Q80" s="134"/>
      <c r="R80" s="134"/>
    </row>
    <row r="81" spans="2:18" ht="12.75" customHeight="1">
      <c r="B81" s="159" t="s">
        <v>263</v>
      </c>
      <c r="C81" s="134"/>
      <c r="D81" s="219">
        <v>44561</v>
      </c>
      <c r="E81" s="134" t="s">
        <v>264</v>
      </c>
      <c r="F81" s="220" t="s">
        <v>265</v>
      </c>
      <c r="G81" s="221"/>
      <c r="H81" s="221"/>
      <c r="I81" s="221"/>
      <c r="J81" s="221"/>
      <c r="K81" s="221"/>
      <c r="L81" s="221"/>
      <c r="M81" s="221"/>
      <c r="N81" s="221"/>
      <c r="O81" s="221"/>
      <c r="P81" s="221"/>
      <c r="Q81" s="221"/>
      <c r="R81" s="222"/>
    </row>
    <row r="82" spans="2:18" ht="12.75" customHeight="1">
      <c r="B82" s="168"/>
      <c r="C82" s="205" t="s">
        <v>257</v>
      </c>
      <c r="D82" s="223">
        <v>1000000</v>
      </c>
      <c r="E82" s="134"/>
      <c r="F82" s="224"/>
      <c r="G82" s="193"/>
      <c r="H82" s="193"/>
      <c r="I82" s="193"/>
      <c r="J82" s="193"/>
      <c r="K82" s="193"/>
      <c r="L82" s="193"/>
      <c r="M82" s="193"/>
      <c r="N82" s="193"/>
      <c r="O82" s="193"/>
      <c r="P82" s="193"/>
      <c r="Q82" s="193"/>
      <c r="R82" s="225"/>
    </row>
    <row r="83" spans="2:18" ht="12.75" customHeight="1">
      <c r="B83" s="143"/>
      <c r="C83" s="208" t="s">
        <v>258</v>
      </c>
      <c r="D83" s="226">
        <v>200000</v>
      </c>
      <c r="E83" s="134"/>
      <c r="F83" s="224"/>
      <c r="G83" s="193"/>
      <c r="H83" s="193"/>
      <c r="I83" s="193"/>
      <c r="J83" s="193"/>
      <c r="K83" s="193"/>
      <c r="L83" s="193"/>
      <c r="M83" s="193"/>
      <c r="N83" s="193"/>
      <c r="O83" s="193"/>
      <c r="P83" s="193"/>
      <c r="Q83" s="193"/>
      <c r="R83" s="225"/>
    </row>
    <row r="84" spans="2:18" ht="12.75" customHeight="1">
      <c r="B84" s="143"/>
      <c r="C84" s="208" t="s">
        <v>259</v>
      </c>
      <c r="D84" s="226">
        <v>300000</v>
      </c>
      <c r="E84" s="134"/>
      <c r="F84" s="224"/>
      <c r="G84" s="193"/>
      <c r="H84" s="193"/>
      <c r="I84" s="193"/>
      <c r="J84" s="193"/>
      <c r="K84" s="193"/>
      <c r="L84" s="193"/>
      <c r="M84" s="193"/>
      <c r="N84" s="193"/>
      <c r="O84" s="193"/>
      <c r="P84" s="193"/>
      <c r="Q84" s="193"/>
      <c r="R84" s="225"/>
    </row>
    <row r="85" spans="2:18" ht="12.75" customHeight="1">
      <c r="B85" s="143"/>
      <c r="C85" s="208" t="s">
        <v>258</v>
      </c>
      <c r="D85" s="226">
        <v>100000</v>
      </c>
      <c r="E85" s="134"/>
      <c r="F85" s="224"/>
      <c r="G85" s="193"/>
      <c r="H85" s="193"/>
      <c r="I85" s="193"/>
      <c r="J85" s="193"/>
      <c r="K85" s="193"/>
      <c r="L85" s="193"/>
      <c r="M85" s="193"/>
      <c r="N85" s="193"/>
      <c r="O85" s="193"/>
      <c r="P85" s="193"/>
      <c r="Q85" s="193"/>
      <c r="R85" s="225"/>
    </row>
    <row r="86" spans="2:18" ht="12.75" customHeight="1">
      <c r="B86" s="143"/>
      <c r="C86" s="208" t="s">
        <v>260</v>
      </c>
      <c r="D86" s="227">
        <v>1500000</v>
      </c>
      <c r="E86" s="134"/>
      <c r="F86" s="224"/>
      <c r="G86" s="193"/>
      <c r="H86" s="193"/>
      <c r="I86" s="193"/>
      <c r="J86" s="193"/>
      <c r="K86" s="193"/>
      <c r="L86" s="193"/>
      <c r="M86" s="193"/>
      <c r="N86" s="193"/>
      <c r="O86" s="193"/>
      <c r="P86" s="193"/>
      <c r="Q86" s="193"/>
      <c r="R86" s="225"/>
    </row>
    <row r="87" spans="2:18" ht="12.75" customHeight="1">
      <c r="B87" s="143"/>
      <c r="C87" s="208" t="s">
        <v>266</v>
      </c>
      <c r="D87" s="227">
        <v>300000</v>
      </c>
      <c r="E87" s="134"/>
      <c r="F87" s="224"/>
      <c r="G87" s="228"/>
      <c r="H87" s="228"/>
      <c r="I87" s="193"/>
      <c r="J87" s="193"/>
      <c r="K87" s="193"/>
      <c r="L87" s="193"/>
      <c r="M87" s="193"/>
      <c r="N87" s="193"/>
      <c r="O87" s="193"/>
      <c r="P87" s="193"/>
      <c r="Q87" s="193"/>
      <c r="R87" s="225"/>
    </row>
    <row r="88" spans="2:18" ht="12.75" customHeight="1">
      <c r="B88" s="143"/>
      <c r="C88" s="208"/>
      <c r="D88" s="229"/>
      <c r="E88" s="134"/>
      <c r="F88" s="230"/>
      <c r="G88" s="228"/>
      <c r="H88" s="228"/>
      <c r="I88" s="193"/>
      <c r="J88" s="193"/>
      <c r="K88" s="193"/>
      <c r="L88" s="193"/>
      <c r="M88" s="193"/>
      <c r="N88" s="193"/>
      <c r="O88" s="193"/>
      <c r="P88" s="193"/>
      <c r="Q88" s="193"/>
      <c r="R88" s="225"/>
    </row>
    <row r="89" spans="2:18" ht="13.5" customHeight="1">
      <c r="B89" s="152"/>
      <c r="C89" s="212"/>
      <c r="D89" s="231"/>
      <c r="E89" s="134"/>
      <c r="F89" s="230"/>
      <c r="G89" s="228"/>
      <c r="H89" s="228"/>
      <c r="I89" s="193"/>
      <c r="J89" s="193"/>
      <c r="K89" s="193"/>
      <c r="L89" s="193"/>
      <c r="M89" s="193"/>
      <c r="N89" s="193"/>
      <c r="O89" s="193"/>
      <c r="P89" s="193"/>
      <c r="Q89" s="193"/>
      <c r="R89" s="225"/>
    </row>
    <row r="90" spans="2:18" ht="12.75" customHeight="1">
      <c r="B90" s="138"/>
      <c r="C90" s="134"/>
      <c r="D90" s="215">
        <f>SUM(D82:D89)</f>
        <v>3400000</v>
      </c>
      <c r="E90" s="134"/>
      <c r="F90" s="232"/>
      <c r="G90" s="233"/>
      <c r="H90" s="233"/>
      <c r="I90" s="197"/>
      <c r="J90" s="197"/>
      <c r="K90" s="197"/>
      <c r="L90" s="197"/>
      <c r="M90" s="197"/>
      <c r="N90" s="197"/>
      <c r="O90" s="197"/>
      <c r="P90" s="197"/>
      <c r="Q90" s="197"/>
      <c r="R90" s="234"/>
    </row>
    <row r="91" spans="2:18">
      <c r="I91" s="236"/>
    </row>
  </sheetData>
  <sheetProtection sheet="1" scenarios="1"/>
  <mergeCells count="10">
    <mergeCell ref="B39:C39"/>
    <mergeCell ref="B40:C40"/>
    <mergeCell ref="B41:C41"/>
    <mergeCell ref="B1:C1"/>
    <mergeCell ref="Q1:R1"/>
    <mergeCell ref="B34:C34"/>
    <mergeCell ref="B35:C35"/>
    <mergeCell ref="B36:C36"/>
    <mergeCell ref="B37:C37"/>
    <mergeCell ref="B38:C38"/>
  </mergeCells>
  <phoneticPr fontId="12"/>
  <dataValidations count="1">
    <dataValidation type="list" allowBlank="1" showInputMessage="1" showErrorMessage="1" sqref="D3:D30" xr:uid="{00000000-0002-0000-0200-000000000000}">
      <formula1>$B$34:$B$41</formula1>
    </dataValidation>
  </dataValidations>
  <printOptions horizontalCentered="1"/>
  <pageMargins left="0.31496062992125984" right="0.31496062992125984" top="0.35433070866141736" bottom="0.35433070866141736" header="0.31496062992125984" footer="0.31496062992125984"/>
  <pageSetup paperSize="9" scale="89" fitToHeight="2" orientation="landscape"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K121"/>
  <sheetViews>
    <sheetView topLeftCell="A33" zoomScaleNormal="100" workbookViewId="0">
      <selection activeCell="E47" sqref="E47:F57"/>
    </sheetView>
  </sheetViews>
  <sheetFormatPr defaultColWidth="12.875" defaultRowHeight="11.25"/>
  <cols>
    <col min="1" max="1" width="1.25" style="242" customWidth="1"/>
    <col min="2" max="2" width="4.5" style="242" customWidth="1"/>
    <col min="3" max="3" width="18" style="242" customWidth="1"/>
    <col min="4" max="10" width="13.375" style="242" customWidth="1"/>
    <col min="11" max="16384" width="12.875" style="242"/>
  </cols>
  <sheetData>
    <row r="1" spans="2:11" ht="6.75" customHeight="1"/>
    <row r="2" spans="2:11" ht="14.25">
      <c r="B2" s="243" t="s">
        <v>268</v>
      </c>
      <c r="J2" s="244"/>
      <c r="K2" s="245">
        <f ca="1">TODAY()</f>
        <v>44965</v>
      </c>
    </row>
    <row r="3" spans="2:11" ht="12" thickBot="1"/>
    <row r="4" spans="2:11" ht="18.75" customHeight="1" thickBot="1">
      <c r="B4" s="605" t="s">
        <v>269</v>
      </c>
      <c r="C4" s="613"/>
      <c r="D4" s="246" t="s">
        <v>270</v>
      </c>
    </row>
    <row r="5" spans="2:11" ht="12" thickBot="1">
      <c r="D5" s="247" t="s">
        <v>271</v>
      </c>
      <c r="E5" s="247" t="s">
        <v>272</v>
      </c>
      <c r="F5" s="247" t="s">
        <v>273</v>
      </c>
      <c r="G5" s="247" t="s">
        <v>274</v>
      </c>
      <c r="H5" s="247" t="s">
        <v>275</v>
      </c>
      <c r="I5" s="247" t="s">
        <v>276</v>
      </c>
      <c r="J5" s="247" t="s">
        <v>277</v>
      </c>
      <c r="K5" s="247" t="s">
        <v>278</v>
      </c>
    </row>
    <row r="6" spans="2:11" ht="18.75" customHeight="1">
      <c r="B6" s="614" t="s">
        <v>279</v>
      </c>
      <c r="C6" s="615"/>
      <c r="D6" s="248"/>
      <c r="E6" s="248"/>
      <c r="F6" s="248"/>
      <c r="G6" s="248"/>
      <c r="H6" s="248"/>
      <c r="I6" s="248"/>
      <c r="J6" s="248"/>
      <c r="K6" s="249"/>
    </row>
    <row r="7" spans="2:11" ht="18.75" customHeight="1">
      <c r="B7" s="601" t="s">
        <v>280</v>
      </c>
      <c r="C7" s="602"/>
      <c r="D7" s="250"/>
      <c r="E7" s="251"/>
      <c r="F7" s="251"/>
      <c r="G7" s="251"/>
      <c r="H7" s="251"/>
      <c r="I7" s="251"/>
      <c r="J7" s="251"/>
      <c r="K7" s="252"/>
    </row>
    <row r="8" spans="2:11" ht="51.75" customHeight="1">
      <c r="B8" s="601" t="s">
        <v>282</v>
      </c>
      <c r="C8" s="602"/>
      <c r="D8" s="250"/>
      <c r="E8" s="251"/>
      <c r="F8" s="251"/>
      <c r="G8" s="251"/>
      <c r="H8" s="251"/>
      <c r="I8" s="253"/>
      <c r="J8" s="253"/>
      <c r="K8" s="254"/>
    </row>
    <row r="9" spans="2:11" ht="18.75" customHeight="1">
      <c r="B9" s="601" t="s">
        <v>283</v>
      </c>
      <c r="C9" s="602"/>
      <c r="D9" s="250"/>
      <c r="E9" s="251"/>
      <c r="F9" s="251"/>
      <c r="G9" s="251"/>
      <c r="H9" s="251"/>
      <c r="I9" s="251"/>
      <c r="J9" s="251"/>
      <c r="K9" s="252"/>
    </row>
    <row r="10" spans="2:11" ht="18.75" customHeight="1">
      <c r="B10" s="601" t="s">
        <v>284</v>
      </c>
      <c r="C10" s="602"/>
      <c r="D10" s="250"/>
      <c r="E10" s="251"/>
      <c r="F10" s="251"/>
      <c r="G10" s="251"/>
      <c r="H10" s="251"/>
      <c r="I10" s="251"/>
      <c r="J10" s="251"/>
      <c r="K10" s="252"/>
    </row>
    <row r="11" spans="2:11">
      <c r="B11" s="601" t="s">
        <v>285</v>
      </c>
      <c r="C11" s="602"/>
      <c r="D11" s="329"/>
      <c r="E11" s="330"/>
      <c r="F11" s="330"/>
      <c r="G11" s="330"/>
      <c r="H11" s="330"/>
      <c r="I11" s="330"/>
      <c r="J11" s="330"/>
      <c r="K11" s="331"/>
    </row>
    <row r="12" spans="2:11">
      <c r="B12" s="609" t="s">
        <v>286</v>
      </c>
      <c r="C12" s="256" t="s">
        <v>287</v>
      </c>
      <c r="D12" s="250"/>
      <c r="E12" s="251"/>
      <c r="F12" s="251"/>
      <c r="G12" s="251"/>
      <c r="H12" s="251"/>
      <c r="I12" s="251"/>
      <c r="J12" s="251"/>
      <c r="K12" s="252"/>
    </row>
    <row r="13" spans="2:11">
      <c r="B13" s="610"/>
      <c r="C13" s="256" t="s">
        <v>288</v>
      </c>
      <c r="D13" s="255"/>
      <c r="E13" s="251"/>
      <c r="F13" s="251"/>
      <c r="G13" s="251"/>
      <c r="H13" s="251"/>
      <c r="I13" s="251"/>
      <c r="J13" s="251"/>
      <c r="K13" s="252"/>
    </row>
    <row r="14" spans="2:11">
      <c r="B14" s="610"/>
      <c r="C14" s="256" t="s">
        <v>289</v>
      </c>
      <c r="D14" s="250"/>
      <c r="E14" s="251"/>
      <c r="F14" s="251"/>
      <c r="G14" s="251"/>
      <c r="H14" s="251"/>
      <c r="I14" s="251"/>
      <c r="J14" s="251"/>
      <c r="K14" s="252"/>
    </row>
    <row r="15" spans="2:11">
      <c r="B15" s="611"/>
      <c r="C15" s="256" t="s">
        <v>290</v>
      </c>
      <c r="D15" s="250"/>
      <c r="E15" s="251"/>
      <c r="F15" s="251"/>
      <c r="G15" s="251"/>
      <c r="H15" s="251"/>
      <c r="I15" s="251"/>
      <c r="J15" s="251"/>
      <c r="K15" s="252"/>
    </row>
    <row r="16" spans="2:11" ht="33.75" customHeight="1">
      <c r="B16" s="257" t="s">
        <v>291</v>
      </c>
      <c r="C16" s="256" t="s">
        <v>292</v>
      </c>
      <c r="D16" s="250"/>
      <c r="E16" s="251"/>
      <c r="F16" s="251"/>
      <c r="G16" s="251"/>
      <c r="H16" s="251"/>
      <c r="I16" s="253"/>
      <c r="J16" s="253"/>
      <c r="K16" s="254"/>
    </row>
    <row r="17" spans="2:11" ht="11.25" customHeight="1">
      <c r="B17" s="612" t="s">
        <v>293</v>
      </c>
      <c r="C17" s="256" t="s">
        <v>294</v>
      </c>
      <c r="D17" s="250"/>
      <c r="E17" s="251"/>
      <c r="F17" s="251"/>
      <c r="G17" s="251"/>
      <c r="H17" s="251"/>
      <c r="I17" s="251"/>
      <c r="J17" s="251"/>
      <c r="K17" s="252"/>
    </row>
    <row r="18" spans="2:11">
      <c r="B18" s="610"/>
      <c r="C18" s="256" t="s">
        <v>295</v>
      </c>
      <c r="D18" s="250"/>
      <c r="E18" s="251"/>
      <c r="F18" s="251"/>
      <c r="G18" s="251"/>
      <c r="H18" s="251"/>
      <c r="I18" s="251"/>
      <c r="J18" s="251"/>
      <c r="K18" s="252"/>
    </row>
    <row r="19" spans="2:11">
      <c r="B19" s="610"/>
      <c r="C19" s="256" t="s">
        <v>296</v>
      </c>
      <c r="D19" s="250"/>
      <c r="E19" s="251"/>
      <c r="F19" s="251"/>
      <c r="G19" s="251"/>
      <c r="H19" s="251"/>
      <c r="I19" s="251"/>
      <c r="J19" s="251"/>
      <c r="K19" s="252"/>
    </row>
    <row r="20" spans="2:11" ht="15.75" customHeight="1">
      <c r="B20" s="611"/>
      <c r="C20" s="256" t="s">
        <v>297</v>
      </c>
      <c r="D20" s="250"/>
      <c r="E20" s="251"/>
      <c r="F20" s="251"/>
      <c r="G20" s="251"/>
      <c r="H20" s="251"/>
      <c r="I20" s="251"/>
      <c r="J20" s="251"/>
      <c r="K20" s="252"/>
    </row>
    <row r="21" spans="2:11">
      <c r="B21" s="609" t="s">
        <v>298</v>
      </c>
      <c r="C21" s="256" t="s">
        <v>299</v>
      </c>
      <c r="D21" s="250"/>
      <c r="E21" s="251"/>
      <c r="F21" s="251"/>
      <c r="G21" s="251"/>
      <c r="H21" s="251"/>
      <c r="I21" s="251"/>
      <c r="J21" s="251"/>
      <c r="K21" s="252"/>
    </row>
    <row r="22" spans="2:11">
      <c r="B22" s="610"/>
      <c r="C22" s="256" t="s">
        <v>289</v>
      </c>
      <c r="D22" s="250"/>
      <c r="E22" s="251"/>
      <c r="F22" s="251"/>
      <c r="G22" s="251"/>
      <c r="H22" s="251"/>
      <c r="I22" s="251"/>
      <c r="J22" s="251"/>
      <c r="K22" s="252"/>
    </row>
    <row r="23" spans="2:11">
      <c r="B23" s="611"/>
      <c r="C23" s="256" t="s">
        <v>300</v>
      </c>
      <c r="D23" s="250"/>
      <c r="E23" s="251"/>
      <c r="F23" s="251"/>
      <c r="G23" s="251"/>
      <c r="H23" s="251"/>
      <c r="I23" s="251"/>
      <c r="J23" s="251"/>
      <c r="K23" s="252"/>
    </row>
    <row r="24" spans="2:11" ht="18.75" customHeight="1">
      <c r="B24" s="601" t="s">
        <v>301</v>
      </c>
      <c r="C24" s="602"/>
      <c r="D24" s="250"/>
      <c r="E24" s="251"/>
      <c r="F24" s="251"/>
      <c r="G24" s="251"/>
      <c r="H24" s="251"/>
      <c r="I24" s="251"/>
      <c r="J24" s="251"/>
      <c r="K24" s="252"/>
    </row>
    <row r="25" spans="2:11" ht="18.75" customHeight="1">
      <c r="B25" s="601" t="s">
        <v>302</v>
      </c>
      <c r="C25" s="602"/>
      <c r="D25" s="250"/>
      <c r="E25" s="251"/>
      <c r="F25" s="251"/>
      <c r="G25" s="251"/>
      <c r="H25" s="251"/>
      <c r="I25" s="251"/>
      <c r="J25" s="251"/>
      <c r="K25" s="252"/>
    </row>
    <row r="26" spans="2:11" ht="18.75" customHeight="1">
      <c r="B26" s="601" t="s">
        <v>303</v>
      </c>
      <c r="C26" s="602"/>
      <c r="D26" s="258"/>
      <c r="E26" s="259"/>
      <c r="F26" s="259"/>
      <c r="G26" s="259"/>
      <c r="H26" s="259"/>
      <c r="I26" s="259"/>
      <c r="J26" s="259"/>
      <c r="K26" s="260"/>
    </row>
    <row r="27" spans="2:11">
      <c r="B27" s="601" t="s">
        <v>304</v>
      </c>
      <c r="C27" s="602"/>
      <c r="D27" s="250"/>
      <c r="E27" s="251"/>
      <c r="F27" s="251"/>
      <c r="G27" s="251"/>
      <c r="H27" s="253"/>
      <c r="I27" s="251"/>
      <c r="J27" s="251"/>
      <c r="K27" s="252"/>
    </row>
    <row r="28" spans="2:11" ht="18.75" customHeight="1">
      <c r="B28" s="601" t="s">
        <v>305</v>
      </c>
      <c r="C28" s="602"/>
      <c r="D28" s="250"/>
      <c r="E28" s="251"/>
      <c r="F28" s="251"/>
      <c r="G28" s="251"/>
      <c r="H28" s="251"/>
      <c r="I28" s="251"/>
      <c r="J28" s="251"/>
      <c r="K28" s="252"/>
    </row>
    <row r="29" spans="2:11" ht="12" thickBot="1">
      <c r="B29" s="607" t="s">
        <v>306</v>
      </c>
      <c r="C29" s="608"/>
      <c r="D29" s="261"/>
      <c r="E29" s="262"/>
      <c r="F29" s="262"/>
      <c r="G29" s="263"/>
      <c r="H29" s="262"/>
      <c r="I29" s="262"/>
      <c r="J29" s="263"/>
      <c r="K29" s="264"/>
    </row>
    <row r="30" spans="2:11" ht="12" thickBot="1"/>
    <row r="31" spans="2:11" ht="12" thickBot="1">
      <c r="J31" s="265" t="s">
        <v>307</v>
      </c>
      <c r="K31" s="266">
        <f>SUM(D26:K26)</f>
        <v>0</v>
      </c>
    </row>
    <row r="33" spans="2:11" ht="12" thickBot="1"/>
    <row r="34" spans="2:11" ht="18.75" customHeight="1" thickBot="1">
      <c r="B34" s="605" t="s">
        <v>269</v>
      </c>
      <c r="C34" s="606"/>
      <c r="D34" s="267" t="s">
        <v>281</v>
      </c>
    </row>
    <row r="35" spans="2:11" ht="12" thickBot="1">
      <c r="D35" s="247" t="s">
        <v>271</v>
      </c>
      <c r="E35" s="247" t="s">
        <v>272</v>
      </c>
      <c r="F35" s="247" t="s">
        <v>273</v>
      </c>
      <c r="G35" s="247" t="s">
        <v>274</v>
      </c>
      <c r="H35" s="247" t="s">
        <v>275</v>
      </c>
      <c r="I35" s="247" t="s">
        <v>276</v>
      </c>
      <c r="J35" s="247" t="s">
        <v>277</v>
      </c>
      <c r="K35" s="247" t="s">
        <v>278</v>
      </c>
    </row>
    <row r="36" spans="2:11" ht="18.75" customHeight="1">
      <c r="B36" s="603" t="s">
        <v>279</v>
      </c>
      <c r="C36" s="604"/>
      <c r="D36" s="248"/>
      <c r="E36" s="268"/>
      <c r="F36" s="268"/>
      <c r="G36" s="268"/>
      <c r="H36" s="268"/>
      <c r="I36" s="268"/>
      <c r="J36" s="268"/>
      <c r="K36" s="249"/>
    </row>
    <row r="37" spans="2:11" ht="18.75" customHeight="1">
      <c r="B37" s="596" t="s">
        <v>280</v>
      </c>
      <c r="C37" s="597"/>
      <c r="D37" s="250"/>
      <c r="E37" s="251"/>
      <c r="F37" s="251"/>
      <c r="G37" s="251"/>
      <c r="H37" s="251"/>
      <c r="I37" s="251"/>
      <c r="J37" s="251"/>
      <c r="K37" s="252"/>
    </row>
    <row r="38" spans="2:11" ht="18.75" customHeight="1">
      <c r="B38" s="596" t="s">
        <v>282</v>
      </c>
      <c r="C38" s="597"/>
      <c r="D38" s="250"/>
      <c r="E38" s="251"/>
      <c r="F38" s="251"/>
      <c r="G38" s="251"/>
      <c r="H38" s="251"/>
      <c r="I38" s="251"/>
      <c r="J38" s="253"/>
      <c r="K38" s="254"/>
    </row>
    <row r="39" spans="2:11" ht="18.75" customHeight="1">
      <c r="B39" s="601" t="s">
        <v>283</v>
      </c>
      <c r="C39" s="602"/>
      <c r="D39" s="250"/>
      <c r="E39" s="251"/>
      <c r="F39" s="251"/>
      <c r="G39" s="251"/>
      <c r="H39" s="251"/>
      <c r="I39" s="251"/>
      <c r="J39" s="251"/>
      <c r="K39" s="252"/>
    </row>
    <row r="40" spans="2:11" ht="18.75" customHeight="1">
      <c r="B40" s="596" t="s">
        <v>284</v>
      </c>
      <c r="C40" s="597"/>
      <c r="D40" s="250"/>
      <c r="E40" s="251"/>
      <c r="F40" s="251"/>
      <c r="G40" s="251"/>
      <c r="H40" s="251"/>
      <c r="I40" s="251"/>
      <c r="J40" s="251"/>
      <c r="K40" s="252"/>
    </row>
    <row r="41" spans="2:11">
      <c r="B41" s="596" t="s">
        <v>285</v>
      </c>
      <c r="C41" s="597"/>
      <c r="D41" s="329"/>
      <c r="E41" s="330"/>
      <c r="F41" s="330"/>
      <c r="G41" s="330"/>
      <c r="H41" s="330"/>
      <c r="I41" s="330"/>
      <c r="J41" s="330"/>
      <c r="K41" s="331"/>
    </row>
    <row r="42" spans="2:11">
      <c r="B42" s="598" t="s">
        <v>286</v>
      </c>
      <c r="C42" s="256" t="s">
        <v>287</v>
      </c>
      <c r="D42" s="250"/>
      <c r="E42" s="251"/>
      <c r="F42" s="251"/>
      <c r="G42" s="251"/>
      <c r="H42" s="251"/>
      <c r="I42" s="251"/>
      <c r="J42" s="251"/>
      <c r="K42" s="252"/>
    </row>
    <row r="43" spans="2:11">
      <c r="B43" s="596"/>
      <c r="C43" s="256" t="s">
        <v>288</v>
      </c>
      <c r="D43" s="255"/>
      <c r="E43" s="251"/>
      <c r="F43" s="251"/>
      <c r="G43" s="251"/>
      <c r="H43" s="251"/>
      <c r="I43" s="251"/>
      <c r="J43" s="251"/>
      <c r="K43" s="252"/>
    </row>
    <row r="44" spans="2:11">
      <c r="B44" s="596"/>
      <c r="C44" s="256" t="s">
        <v>289</v>
      </c>
      <c r="D44" s="250"/>
      <c r="E44" s="251"/>
      <c r="F44" s="251"/>
      <c r="G44" s="251"/>
      <c r="H44" s="251"/>
      <c r="I44" s="251"/>
      <c r="J44" s="251"/>
      <c r="K44" s="252"/>
    </row>
    <row r="45" spans="2:11">
      <c r="B45" s="596"/>
      <c r="C45" s="256" t="s">
        <v>290</v>
      </c>
      <c r="D45" s="250"/>
      <c r="E45" s="251"/>
      <c r="F45" s="251"/>
      <c r="G45" s="251"/>
      <c r="H45" s="251"/>
      <c r="I45" s="251"/>
      <c r="J45" s="251"/>
      <c r="K45" s="252"/>
    </row>
    <row r="46" spans="2:11" ht="22.5">
      <c r="B46" s="257" t="s">
        <v>291</v>
      </c>
      <c r="C46" s="256" t="s">
        <v>292</v>
      </c>
      <c r="D46" s="250"/>
      <c r="E46" s="251"/>
      <c r="F46" s="251"/>
      <c r="G46" s="251"/>
      <c r="H46" s="251"/>
      <c r="I46" s="251"/>
      <c r="J46" s="253"/>
      <c r="K46" s="254"/>
    </row>
    <row r="47" spans="2:11">
      <c r="B47" s="596" t="s">
        <v>293</v>
      </c>
      <c r="C47" s="256" t="s">
        <v>294</v>
      </c>
      <c r="D47" s="250"/>
      <c r="E47" s="251"/>
      <c r="F47" s="251"/>
      <c r="G47" s="251"/>
      <c r="H47" s="251"/>
      <c r="I47" s="251"/>
      <c r="J47" s="251"/>
      <c r="K47" s="252"/>
    </row>
    <row r="48" spans="2:11">
      <c r="B48" s="596"/>
      <c r="C48" s="256" t="s">
        <v>295</v>
      </c>
      <c r="D48" s="250"/>
      <c r="E48" s="251"/>
      <c r="F48" s="251"/>
      <c r="G48" s="251"/>
      <c r="H48" s="251"/>
      <c r="I48" s="251"/>
      <c r="J48" s="251"/>
      <c r="K48" s="252"/>
    </row>
    <row r="49" spans="2:11">
      <c r="B49" s="596"/>
      <c r="C49" s="256" t="s">
        <v>296</v>
      </c>
      <c r="D49" s="250"/>
      <c r="E49" s="251"/>
      <c r="F49" s="251"/>
      <c r="G49" s="251"/>
      <c r="H49" s="251"/>
      <c r="I49" s="251"/>
      <c r="J49" s="251"/>
      <c r="K49" s="252"/>
    </row>
    <row r="50" spans="2:11">
      <c r="B50" s="596"/>
      <c r="C50" s="256" t="s">
        <v>297</v>
      </c>
      <c r="D50" s="250"/>
      <c r="E50" s="251"/>
      <c r="F50" s="251"/>
      <c r="G50" s="251"/>
      <c r="H50" s="251"/>
      <c r="I50" s="251"/>
      <c r="J50" s="251"/>
      <c r="K50" s="252"/>
    </row>
    <row r="51" spans="2:11">
      <c r="B51" s="598" t="s">
        <v>298</v>
      </c>
      <c r="C51" s="256" t="s">
        <v>299</v>
      </c>
      <c r="D51" s="250"/>
      <c r="E51" s="251"/>
      <c r="F51" s="251"/>
      <c r="G51" s="251"/>
      <c r="H51" s="251"/>
      <c r="I51" s="251"/>
      <c r="J51" s="251"/>
      <c r="K51" s="252"/>
    </row>
    <row r="52" spans="2:11">
      <c r="B52" s="596"/>
      <c r="C52" s="256" t="s">
        <v>289</v>
      </c>
      <c r="D52" s="250"/>
      <c r="E52" s="251"/>
      <c r="F52" s="251"/>
      <c r="G52" s="251"/>
      <c r="H52" s="251"/>
      <c r="I52" s="251"/>
      <c r="J52" s="251"/>
      <c r="K52" s="252"/>
    </row>
    <row r="53" spans="2:11">
      <c r="B53" s="596"/>
      <c r="C53" s="256" t="s">
        <v>300</v>
      </c>
      <c r="D53" s="250"/>
      <c r="E53" s="251"/>
      <c r="F53" s="251"/>
      <c r="G53" s="251"/>
      <c r="H53" s="251"/>
      <c r="I53" s="251"/>
      <c r="J53" s="251"/>
      <c r="K53" s="252"/>
    </row>
    <row r="54" spans="2:11" ht="18.75" customHeight="1">
      <c r="B54" s="596" t="s">
        <v>301</v>
      </c>
      <c r="C54" s="597"/>
      <c r="D54" s="250"/>
      <c r="E54" s="251"/>
      <c r="F54" s="251"/>
      <c r="G54" s="251"/>
      <c r="H54" s="251"/>
      <c r="I54" s="251"/>
      <c r="J54" s="251"/>
      <c r="K54" s="252"/>
    </row>
    <row r="55" spans="2:11" ht="18.75" customHeight="1">
      <c r="B55" s="601" t="s">
        <v>302</v>
      </c>
      <c r="C55" s="602"/>
      <c r="D55" s="250"/>
      <c r="E55" s="251"/>
      <c r="F55" s="251"/>
      <c r="G55" s="251"/>
      <c r="H55" s="251"/>
      <c r="I55" s="251"/>
      <c r="J55" s="251"/>
      <c r="K55" s="252"/>
    </row>
    <row r="56" spans="2:11" ht="18.75" customHeight="1">
      <c r="B56" s="596" t="s">
        <v>303</v>
      </c>
      <c r="C56" s="597"/>
      <c r="D56" s="258"/>
      <c r="E56" s="259"/>
      <c r="F56" s="259"/>
      <c r="G56" s="259"/>
      <c r="H56" s="259"/>
      <c r="I56" s="259"/>
      <c r="J56" s="259"/>
      <c r="K56" s="260"/>
    </row>
    <row r="57" spans="2:11" ht="18.75" customHeight="1">
      <c r="B57" s="596" t="s">
        <v>304</v>
      </c>
      <c r="C57" s="597"/>
      <c r="D57" s="250"/>
      <c r="E57" s="251"/>
      <c r="F57" s="251"/>
      <c r="G57" s="251"/>
      <c r="H57" s="251"/>
      <c r="I57" s="253"/>
      <c r="J57" s="251"/>
      <c r="K57" s="252"/>
    </row>
    <row r="58" spans="2:11" ht="18.75" customHeight="1">
      <c r="B58" s="596" t="s">
        <v>305</v>
      </c>
      <c r="C58" s="597"/>
      <c r="D58" s="250"/>
      <c r="E58" s="251"/>
      <c r="F58" s="251"/>
      <c r="G58" s="251"/>
      <c r="H58" s="251"/>
      <c r="I58" s="251"/>
      <c r="J58" s="251"/>
      <c r="K58" s="252"/>
    </row>
    <row r="59" spans="2:11" ht="18.75" customHeight="1" thickBot="1">
      <c r="B59" s="599" t="s">
        <v>306</v>
      </c>
      <c r="C59" s="600"/>
      <c r="D59" s="261"/>
      <c r="E59" s="262"/>
      <c r="F59" s="262"/>
      <c r="G59" s="262"/>
      <c r="H59" s="262"/>
      <c r="I59" s="262"/>
      <c r="J59" s="263"/>
      <c r="K59" s="264"/>
    </row>
    <row r="60" spans="2:11" ht="12" thickBot="1"/>
    <row r="61" spans="2:11" ht="12" thickBot="1">
      <c r="J61" s="265" t="s">
        <v>307</v>
      </c>
      <c r="K61" s="266">
        <f>SUM(D56:K56)</f>
        <v>0</v>
      </c>
    </row>
    <row r="63" spans="2:11" ht="12" thickBot="1"/>
    <row r="64" spans="2:11" ht="12" thickBot="1">
      <c r="B64" s="605" t="s">
        <v>269</v>
      </c>
      <c r="C64" s="606"/>
      <c r="D64" s="267"/>
    </row>
    <row r="65" spans="2:11" ht="12" thickBot="1">
      <c r="D65" s="247" t="s">
        <v>271</v>
      </c>
      <c r="E65" s="247" t="s">
        <v>272</v>
      </c>
      <c r="F65" s="247" t="s">
        <v>273</v>
      </c>
      <c r="G65" s="247" t="s">
        <v>274</v>
      </c>
      <c r="H65" s="247" t="s">
        <v>275</v>
      </c>
      <c r="I65" s="247" t="s">
        <v>276</v>
      </c>
      <c r="J65" s="247" t="s">
        <v>277</v>
      </c>
      <c r="K65" s="247" t="s">
        <v>278</v>
      </c>
    </row>
    <row r="66" spans="2:11">
      <c r="B66" s="603" t="s">
        <v>279</v>
      </c>
      <c r="C66" s="604"/>
      <c r="D66" s="248"/>
      <c r="E66" s="268"/>
      <c r="F66" s="268"/>
      <c r="G66" s="268"/>
      <c r="H66" s="268"/>
      <c r="I66" s="268"/>
      <c r="J66" s="268"/>
      <c r="K66" s="249"/>
    </row>
    <row r="67" spans="2:11">
      <c r="B67" s="596" t="s">
        <v>280</v>
      </c>
      <c r="C67" s="597"/>
      <c r="D67" s="250"/>
      <c r="E67" s="251"/>
      <c r="F67" s="251"/>
      <c r="G67" s="251"/>
      <c r="H67" s="251"/>
      <c r="I67" s="251"/>
      <c r="J67" s="251"/>
      <c r="K67" s="252"/>
    </row>
    <row r="68" spans="2:11">
      <c r="B68" s="596" t="s">
        <v>282</v>
      </c>
      <c r="C68" s="597"/>
      <c r="D68" s="250"/>
      <c r="E68" s="251"/>
      <c r="F68" s="251"/>
      <c r="G68" s="251"/>
      <c r="H68" s="251"/>
      <c r="I68" s="251"/>
      <c r="J68" s="253"/>
      <c r="K68" s="254"/>
    </row>
    <row r="69" spans="2:11">
      <c r="B69" s="601" t="s">
        <v>283</v>
      </c>
      <c r="C69" s="602"/>
      <c r="D69" s="250"/>
      <c r="E69" s="251"/>
      <c r="F69" s="251"/>
      <c r="G69" s="251"/>
      <c r="H69" s="251"/>
      <c r="I69" s="251"/>
      <c r="J69" s="251"/>
      <c r="K69" s="252"/>
    </row>
    <row r="70" spans="2:11">
      <c r="B70" s="596" t="s">
        <v>284</v>
      </c>
      <c r="C70" s="597"/>
      <c r="D70" s="250"/>
      <c r="E70" s="251"/>
      <c r="F70" s="251"/>
      <c r="G70" s="251"/>
      <c r="H70" s="251"/>
      <c r="I70" s="251"/>
      <c r="J70" s="251"/>
      <c r="K70" s="252"/>
    </row>
    <row r="71" spans="2:11">
      <c r="B71" s="596" t="s">
        <v>285</v>
      </c>
      <c r="C71" s="597"/>
      <c r="D71" s="255"/>
      <c r="E71" s="253"/>
      <c r="F71" s="253"/>
      <c r="G71" s="253"/>
      <c r="H71" s="253"/>
      <c r="I71" s="253"/>
      <c r="J71" s="253"/>
      <c r="K71" s="254"/>
    </row>
    <row r="72" spans="2:11">
      <c r="B72" s="598" t="s">
        <v>286</v>
      </c>
      <c r="C72" s="256" t="s">
        <v>287</v>
      </c>
      <c r="D72" s="250"/>
      <c r="E72" s="251"/>
      <c r="F72" s="251"/>
      <c r="G72" s="251"/>
      <c r="H72" s="251"/>
      <c r="I72" s="251"/>
      <c r="J72" s="251"/>
      <c r="K72" s="252"/>
    </row>
    <row r="73" spans="2:11">
      <c r="B73" s="596"/>
      <c r="C73" s="256" t="s">
        <v>288</v>
      </c>
      <c r="D73" s="255"/>
      <c r="E73" s="251"/>
      <c r="F73" s="251"/>
      <c r="G73" s="251"/>
      <c r="H73" s="251"/>
      <c r="I73" s="251"/>
      <c r="J73" s="251"/>
      <c r="K73" s="252"/>
    </row>
    <row r="74" spans="2:11">
      <c r="B74" s="596"/>
      <c r="C74" s="256" t="s">
        <v>289</v>
      </c>
      <c r="D74" s="250"/>
      <c r="E74" s="251"/>
      <c r="F74" s="251"/>
      <c r="G74" s="251"/>
      <c r="H74" s="251"/>
      <c r="I74" s="251"/>
      <c r="J74" s="251"/>
      <c r="K74" s="252"/>
    </row>
    <row r="75" spans="2:11">
      <c r="B75" s="596"/>
      <c r="C75" s="256" t="s">
        <v>290</v>
      </c>
      <c r="D75" s="250"/>
      <c r="E75" s="251"/>
      <c r="F75" s="251"/>
      <c r="G75" s="251"/>
      <c r="H75" s="251"/>
      <c r="I75" s="251"/>
      <c r="J75" s="251"/>
      <c r="K75" s="252"/>
    </row>
    <row r="76" spans="2:11" ht="22.5">
      <c r="B76" s="257" t="s">
        <v>291</v>
      </c>
      <c r="C76" s="256" t="s">
        <v>292</v>
      </c>
      <c r="D76" s="250"/>
      <c r="E76" s="251"/>
      <c r="F76" s="251"/>
      <c r="G76" s="251"/>
      <c r="H76" s="251"/>
      <c r="I76" s="251"/>
      <c r="J76" s="253"/>
      <c r="K76" s="254"/>
    </row>
    <row r="77" spans="2:11">
      <c r="B77" s="596" t="s">
        <v>293</v>
      </c>
      <c r="C77" s="256" t="s">
        <v>294</v>
      </c>
      <c r="D77" s="250"/>
      <c r="E77" s="251"/>
      <c r="F77" s="251"/>
      <c r="G77" s="251"/>
      <c r="H77" s="251"/>
      <c r="I77" s="251"/>
      <c r="J77" s="251"/>
      <c r="K77" s="252"/>
    </row>
    <row r="78" spans="2:11">
      <c r="B78" s="596"/>
      <c r="C78" s="256" t="s">
        <v>295</v>
      </c>
      <c r="D78" s="250"/>
      <c r="E78" s="251"/>
      <c r="F78" s="251"/>
      <c r="G78" s="251"/>
      <c r="H78" s="251"/>
      <c r="I78" s="251"/>
      <c r="J78" s="251"/>
      <c r="K78" s="252"/>
    </row>
    <row r="79" spans="2:11">
      <c r="B79" s="596"/>
      <c r="C79" s="256" t="s">
        <v>296</v>
      </c>
      <c r="D79" s="250"/>
      <c r="E79" s="251"/>
      <c r="F79" s="251"/>
      <c r="G79" s="251"/>
      <c r="H79" s="251"/>
      <c r="I79" s="251"/>
      <c r="J79" s="251"/>
      <c r="K79" s="252"/>
    </row>
    <row r="80" spans="2:11">
      <c r="B80" s="596"/>
      <c r="C80" s="256" t="s">
        <v>297</v>
      </c>
      <c r="D80" s="250"/>
      <c r="E80" s="251"/>
      <c r="F80" s="251"/>
      <c r="G80" s="251"/>
      <c r="H80" s="251"/>
      <c r="I80" s="251"/>
      <c r="J80" s="251"/>
      <c r="K80" s="252"/>
    </row>
    <row r="81" spans="2:11">
      <c r="B81" s="598" t="s">
        <v>298</v>
      </c>
      <c r="C81" s="256" t="s">
        <v>299</v>
      </c>
      <c r="D81" s="250"/>
      <c r="E81" s="251"/>
      <c r="F81" s="251"/>
      <c r="G81" s="251"/>
      <c r="H81" s="251"/>
      <c r="I81" s="251"/>
      <c r="J81" s="251"/>
      <c r="K81" s="252"/>
    </row>
    <row r="82" spans="2:11">
      <c r="B82" s="596"/>
      <c r="C82" s="256" t="s">
        <v>289</v>
      </c>
      <c r="D82" s="250"/>
      <c r="E82" s="251"/>
      <c r="F82" s="251"/>
      <c r="G82" s="251"/>
      <c r="H82" s="251"/>
      <c r="I82" s="251"/>
      <c r="J82" s="251"/>
      <c r="K82" s="252"/>
    </row>
    <row r="83" spans="2:11">
      <c r="B83" s="596"/>
      <c r="C83" s="256" t="s">
        <v>300</v>
      </c>
      <c r="D83" s="250"/>
      <c r="E83" s="251"/>
      <c r="F83" s="251"/>
      <c r="G83" s="251"/>
      <c r="H83" s="251"/>
      <c r="I83" s="251"/>
      <c r="J83" s="251"/>
      <c r="K83" s="252"/>
    </row>
    <row r="84" spans="2:11">
      <c r="B84" s="596" t="s">
        <v>301</v>
      </c>
      <c r="C84" s="597"/>
      <c r="D84" s="250"/>
      <c r="E84" s="251"/>
      <c r="F84" s="251"/>
      <c r="G84" s="251"/>
      <c r="H84" s="251"/>
      <c r="I84" s="251"/>
      <c r="J84" s="251"/>
      <c r="K84" s="252"/>
    </row>
    <row r="85" spans="2:11">
      <c r="B85" s="601" t="s">
        <v>302</v>
      </c>
      <c r="C85" s="602"/>
      <c r="D85" s="250"/>
      <c r="E85" s="251"/>
      <c r="F85" s="251"/>
      <c r="G85" s="251"/>
      <c r="H85" s="251"/>
      <c r="I85" s="251"/>
      <c r="J85" s="251"/>
      <c r="K85" s="252"/>
    </row>
    <row r="86" spans="2:11">
      <c r="B86" s="596" t="s">
        <v>303</v>
      </c>
      <c r="C86" s="597"/>
      <c r="D86" s="258"/>
      <c r="E86" s="259"/>
      <c r="F86" s="259"/>
      <c r="G86" s="259"/>
      <c r="H86" s="259"/>
      <c r="I86" s="259"/>
      <c r="J86" s="259"/>
      <c r="K86" s="260"/>
    </row>
    <row r="87" spans="2:11">
      <c r="B87" s="596" t="s">
        <v>304</v>
      </c>
      <c r="C87" s="597"/>
      <c r="D87" s="250"/>
      <c r="E87" s="251"/>
      <c r="F87" s="251"/>
      <c r="G87" s="251"/>
      <c r="H87" s="251"/>
      <c r="I87" s="253"/>
      <c r="J87" s="251"/>
      <c r="K87" s="252"/>
    </row>
    <row r="88" spans="2:11">
      <c r="B88" s="596" t="s">
        <v>305</v>
      </c>
      <c r="C88" s="597"/>
      <c r="D88" s="250"/>
      <c r="E88" s="251"/>
      <c r="F88" s="251"/>
      <c r="G88" s="251"/>
      <c r="H88" s="251"/>
      <c r="I88" s="251"/>
      <c r="J88" s="251"/>
      <c r="K88" s="252"/>
    </row>
    <row r="89" spans="2:11" ht="12" thickBot="1">
      <c r="B89" s="599" t="s">
        <v>306</v>
      </c>
      <c r="C89" s="600"/>
      <c r="D89" s="261"/>
      <c r="E89" s="262"/>
      <c r="F89" s="262"/>
      <c r="G89" s="262"/>
      <c r="H89" s="262"/>
      <c r="I89" s="262"/>
      <c r="J89" s="263"/>
      <c r="K89" s="264"/>
    </row>
    <row r="90" spans="2:11" ht="12" thickBot="1"/>
    <row r="91" spans="2:11" ht="12" thickBot="1">
      <c r="J91" s="265" t="s">
        <v>307</v>
      </c>
      <c r="K91" s="266">
        <f>SUM(D86:K86)</f>
        <v>0</v>
      </c>
    </row>
    <row r="93" spans="2:11" ht="12" thickBot="1"/>
    <row r="94" spans="2:11" ht="12" thickBot="1">
      <c r="B94" s="605" t="s">
        <v>269</v>
      </c>
      <c r="C94" s="606"/>
      <c r="D94" s="267"/>
    </row>
    <row r="95" spans="2:11" ht="12" thickBot="1">
      <c r="D95" s="247" t="s">
        <v>271</v>
      </c>
      <c r="E95" s="247" t="s">
        <v>272</v>
      </c>
      <c r="F95" s="247" t="s">
        <v>273</v>
      </c>
      <c r="G95" s="247" t="s">
        <v>274</v>
      </c>
      <c r="H95" s="247" t="s">
        <v>275</v>
      </c>
      <c r="I95" s="247" t="s">
        <v>276</v>
      </c>
      <c r="J95" s="247" t="s">
        <v>277</v>
      </c>
      <c r="K95" s="247" t="s">
        <v>278</v>
      </c>
    </row>
    <row r="96" spans="2:11">
      <c r="B96" s="603" t="s">
        <v>279</v>
      </c>
      <c r="C96" s="604"/>
      <c r="D96" s="248"/>
      <c r="E96" s="268"/>
      <c r="F96" s="268"/>
      <c r="G96" s="268"/>
      <c r="H96" s="268"/>
      <c r="I96" s="268"/>
      <c r="J96" s="268"/>
      <c r="K96" s="249"/>
    </row>
    <row r="97" spans="2:11">
      <c r="B97" s="596" t="s">
        <v>280</v>
      </c>
      <c r="C97" s="597"/>
      <c r="D97" s="250"/>
      <c r="E97" s="251"/>
      <c r="F97" s="251"/>
      <c r="G97" s="251"/>
      <c r="H97" s="251"/>
      <c r="I97" s="251"/>
      <c r="J97" s="251"/>
      <c r="K97" s="252"/>
    </row>
    <row r="98" spans="2:11">
      <c r="B98" s="596" t="s">
        <v>282</v>
      </c>
      <c r="C98" s="597"/>
      <c r="D98" s="250"/>
      <c r="E98" s="251"/>
      <c r="F98" s="251"/>
      <c r="G98" s="251"/>
      <c r="H98" s="251"/>
      <c r="I98" s="251"/>
      <c r="J98" s="253"/>
      <c r="K98" s="254"/>
    </row>
    <row r="99" spans="2:11">
      <c r="B99" s="601" t="s">
        <v>283</v>
      </c>
      <c r="C99" s="602"/>
      <c r="D99" s="250"/>
      <c r="E99" s="251"/>
      <c r="F99" s="251"/>
      <c r="G99" s="251"/>
      <c r="H99" s="251"/>
      <c r="I99" s="251"/>
      <c r="J99" s="251"/>
      <c r="K99" s="252"/>
    </row>
    <row r="100" spans="2:11">
      <c r="B100" s="596" t="s">
        <v>284</v>
      </c>
      <c r="C100" s="597"/>
      <c r="D100" s="250"/>
      <c r="E100" s="251"/>
      <c r="F100" s="251"/>
      <c r="G100" s="251"/>
      <c r="H100" s="251"/>
      <c r="I100" s="251"/>
      <c r="J100" s="251"/>
      <c r="K100" s="252"/>
    </row>
    <row r="101" spans="2:11">
      <c r="B101" s="596" t="s">
        <v>285</v>
      </c>
      <c r="C101" s="597"/>
      <c r="D101" s="255"/>
      <c r="E101" s="253"/>
      <c r="F101" s="253"/>
      <c r="G101" s="253"/>
      <c r="H101" s="253"/>
      <c r="I101" s="253"/>
      <c r="J101" s="253"/>
      <c r="K101" s="254"/>
    </row>
    <row r="102" spans="2:11">
      <c r="B102" s="598" t="s">
        <v>286</v>
      </c>
      <c r="C102" s="256" t="s">
        <v>287</v>
      </c>
      <c r="D102" s="250"/>
      <c r="E102" s="251"/>
      <c r="F102" s="251"/>
      <c r="G102" s="251"/>
      <c r="H102" s="251"/>
      <c r="I102" s="251"/>
      <c r="J102" s="251"/>
      <c r="K102" s="252"/>
    </row>
    <row r="103" spans="2:11">
      <c r="B103" s="596"/>
      <c r="C103" s="256" t="s">
        <v>288</v>
      </c>
      <c r="D103" s="255"/>
      <c r="E103" s="251"/>
      <c r="F103" s="251"/>
      <c r="G103" s="251"/>
      <c r="H103" s="251"/>
      <c r="I103" s="251"/>
      <c r="J103" s="251"/>
      <c r="K103" s="252"/>
    </row>
    <row r="104" spans="2:11">
      <c r="B104" s="596"/>
      <c r="C104" s="256" t="s">
        <v>289</v>
      </c>
      <c r="D104" s="250"/>
      <c r="E104" s="251"/>
      <c r="F104" s="251"/>
      <c r="G104" s="251"/>
      <c r="H104" s="251"/>
      <c r="I104" s="251"/>
      <c r="J104" s="251"/>
      <c r="K104" s="252"/>
    </row>
    <row r="105" spans="2:11">
      <c r="B105" s="596"/>
      <c r="C105" s="256" t="s">
        <v>290</v>
      </c>
      <c r="D105" s="250"/>
      <c r="E105" s="251"/>
      <c r="F105" s="251"/>
      <c r="G105" s="251"/>
      <c r="H105" s="251"/>
      <c r="I105" s="251"/>
      <c r="J105" s="251"/>
      <c r="K105" s="252"/>
    </row>
    <row r="106" spans="2:11" ht="22.5">
      <c r="B106" s="257" t="s">
        <v>291</v>
      </c>
      <c r="C106" s="256" t="s">
        <v>292</v>
      </c>
      <c r="D106" s="250"/>
      <c r="E106" s="251"/>
      <c r="F106" s="251"/>
      <c r="G106" s="251"/>
      <c r="H106" s="251"/>
      <c r="I106" s="251"/>
      <c r="J106" s="253"/>
      <c r="K106" s="254"/>
    </row>
    <row r="107" spans="2:11">
      <c r="B107" s="596" t="s">
        <v>293</v>
      </c>
      <c r="C107" s="256" t="s">
        <v>294</v>
      </c>
      <c r="D107" s="250"/>
      <c r="E107" s="251"/>
      <c r="F107" s="251"/>
      <c r="G107" s="251"/>
      <c r="H107" s="251"/>
      <c r="I107" s="251"/>
      <c r="J107" s="251"/>
      <c r="K107" s="252"/>
    </row>
    <row r="108" spans="2:11">
      <c r="B108" s="596"/>
      <c r="C108" s="256" t="s">
        <v>295</v>
      </c>
      <c r="D108" s="250"/>
      <c r="E108" s="251"/>
      <c r="F108" s="251"/>
      <c r="G108" s="251"/>
      <c r="H108" s="251"/>
      <c r="I108" s="251"/>
      <c r="J108" s="251"/>
      <c r="K108" s="252"/>
    </row>
    <row r="109" spans="2:11">
      <c r="B109" s="596"/>
      <c r="C109" s="256" t="s">
        <v>296</v>
      </c>
      <c r="D109" s="250"/>
      <c r="E109" s="251"/>
      <c r="F109" s="251"/>
      <c r="G109" s="251"/>
      <c r="H109" s="251"/>
      <c r="I109" s="251"/>
      <c r="J109" s="251"/>
      <c r="K109" s="252"/>
    </row>
    <row r="110" spans="2:11">
      <c r="B110" s="596"/>
      <c r="C110" s="256" t="s">
        <v>297</v>
      </c>
      <c r="D110" s="250"/>
      <c r="E110" s="251"/>
      <c r="F110" s="251"/>
      <c r="G110" s="251"/>
      <c r="H110" s="251"/>
      <c r="I110" s="251"/>
      <c r="J110" s="251"/>
      <c r="K110" s="252"/>
    </row>
    <row r="111" spans="2:11">
      <c r="B111" s="598" t="s">
        <v>298</v>
      </c>
      <c r="C111" s="256" t="s">
        <v>299</v>
      </c>
      <c r="D111" s="250"/>
      <c r="E111" s="251"/>
      <c r="F111" s="251"/>
      <c r="G111" s="251"/>
      <c r="H111" s="251"/>
      <c r="I111" s="251"/>
      <c r="J111" s="251"/>
      <c r="K111" s="252"/>
    </row>
    <row r="112" spans="2:11">
      <c r="B112" s="596"/>
      <c r="C112" s="256" t="s">
        <v>289</v>
      </c>
      <c r="D112" s="250"/>
      <c r="E112" s="251"/>
      <c r="F112" s="251"/>
      <c r="G112" s="251"/>
      <c r="H112" s="251"/>
      <c r="I112" s="251"/>
      <c r="J112" s="251"/>
      <c r="K112" s="252"/>
    </row>
    <row r="113" spans="2:11">
      <c r="B113" s="596"/>
      <c r="C113" s="256" t="s">
        <v>300</v>
      </c>
      <c r="D113" s="250"/>
      <c r="E113" s="251"/>
      <c r="F113" s="251"/>
      <c r="G113" s="251"/>
      <c r="H113" s="251"/>
      <c r="I113" s="251"/>
      <c r="J113" s="251"/>
      <c r="K113" s="252"/>
    </row>
    <row r="114" spans="2:11">
      <c r="B114" s="596" t="s">
        <v>301</v>
      </c>
      <c r="C114" s="597"/>
      <c r="D114" s="250"/>
      <c r="E114" s="251"/>
      <c r="F114" s="251"/>
      <c r="G114" s="251"/>
      <c r="H114" s="251"/>
      <c r="I114" s="251"/>
      <c r="J114" s="251"/>
      <c r="K114" s="252"/>
    </row>
    <row r="115" spans="2:11">
      <c r="B115" s="601" t="s">
        <v>302</v>
      </c>
      <c r="C115" s="602"/>
      <c r="D115" s="250"/>
      <c r="E115" s="251"/>
      <c r="F115" s="251"/>
      <c r="G115" s="251"/>
      <c r="H115" s="251"/>
      <c r="I115" s="251"/>
      <c r="J115" s="251"/>
      <c r="K115" s="252"/>
    </row>
    <row r="116" spans="2:11">
      <c r="B116" s="596" t="s">
        <v>303</v>
      </c>
      <c r="C116" s="597"/>
      <c r="D116" s="258"/>
      <c r="E116" s="259"/>
      <c r="F116" s="259"/>
      <c r="G116" s="259"/>
      <c r="H116" s="259"/>
      <c r="I116" s="259"/>
      <c r="J116" s="259"/>
      <c r="K116" s="260"/>
    </row>
    <row r="117" spans="2:11">
      <c r="B117" s="596" t="s">
        <v>304</v>
      </c>
      <c r="C117" s="597"/>
      <c r="D117" s="250"/>
      <c r="E117" s="251"/>
      <c r="F117" s="251"/>
      <c r="G117" s="251"/>
      <c r="H117" s="251"/>
      <c r="I117" s="253"/>
      <c r="J117" s="251"/>
      <c r="K117" s="252"/>
    </row>
    <row r="118" spans="2:11">
      <c r="B118" s="596" t="s">
        <v>305</v>
      </c>
      <c r="C118" s="597"/>
      <c r="D118" s="250"/>
      <c r="E118" s="251"/>
      <c r="F118" s="251"/>
      <c r="G118" s="251"/>
      <c r="H118" s="251"/>
      <c r="I118" s="251"/>
      <c r="J118" s="251"/>
      <c r="K118" s="252"/>
    </row>
    <row r="119" spans="2:11" ht="12" thickBot="1">
      <c r="B119" s="599" t="s">
        <v>306</v>
      </c>
      <c r="C119" s="600"/>
      <c r="D119" s="261"/>
      <c r="E119" s="262"/>
      <c r="F119" s="262"/>
      <c r="G119" s="262"/>
      <c r="H119" s="262"/>
      <c r="I119" s="262"/>
      <c r="J119" s="263"/>
      <c r="K119" s="264"/>
    </row>
    <row r="120" spans="2:11" ht="12" thickBot="1"/>
    <row r="121" spans="2:11" ht="12" thickBot="1">
      <c r="J121" s="265" t="s">
        <v>307</v>
      </c>
      <c r="K121" s="266">
        <f>SUM(D116:K116)</f>
        <v>0</v>
      </c>
    </row>
  </sheetData>
  <mergeCells count="64">
    <mergeCell ref="B11:C11"/>
    <mergeCell ref="B12:B15"/>
    <mergeCell ref="B17:B20"/>
    <mergeCell ref="B4:C4"/>
    <mergeCell ref="B6:C6"/>
    <mergeCell ref="B7:C7"/>
    <mergeCell ref="B8:C8"/>
    <mergeCell ref="B9:C9"/>
    <mergeCell ref="B10:C10"/>
    <mergeCell ref="B21:B23"/>
    <mergeCell ref="B24:C24"/>
    <mergeCell ref="B25:C25"/>
    <mergeCell ref="B26:C26"/>
    <mergeCell ref="B27:C27"/>
    <mergeCell ref="B28:C28"/>
    <mergeCell ref="B29:C29"/>
    <mergeCell ref="B34:C34"/>
    <mergeCell ref="B36:C36"/>
    <mergeCell ref="B37:C37"/>
    <mergeCell ref="B38:C38"/>
    <mergeCell ref="B39:C39"/>
    <mergeCell ref="B40:C40"/>
    <mergeCell ref="B41:C41"/>
    <mergeCell ref="B42:B45"/>
    <mergeCell ref="B47:B50"/>
    <mergeCell ref="B51:B53"/>
    <mergeCell ref="B54:C54"/>
    <mergeCell ref="B55:C55"/>
    <mergeCell ref="B56:C56"/>
    <mergeCell ref="B57:C57"/>
    <mergeCell ref="B58:C58"/>
    <mergeCell ref="B59:C59"/>
    <mergeCell ref="B64:C64"/>
    <mergeCell ref="B66:C66"/>
    <mergeCell ref="B67:C67"/>
    <mergeCell ref="B68:C68"/>
    <mergeCell ref="B69:C69"/>
    <mergeCell ref="B70:C70"/>
    <mergeCell ref="B71:C71"/>
    <mergeCell ref="B72:B75"/>
    <mergeCell ref="B77:B80"/>
    <mergeCell ref="B81:B83"/>
    <mergeCell ref="B84:C84"/>
    <mergeCell ref="B85:C85"/>
    <mergeCell ref="B86:C86"/>
    <mergeCell ref="B87:C87"/>
    <mergeCell ref="B88:C88"/>
    <mergeCell ref="B89:C89"/>
    <mergeCell ref="B94:C94"/>
    <mergeCell ref="B96:C96"/>
    <mergeCell ref="B97:C97"/>
    <mergeCell ref="B98:C98"/>
    <mergeCell ref="B99:C99"/>
    <mergeCell ref="B100:C100"/>
    <mergeCell ref="B101:C101"/>
    <mergeCell ref="B102:B105"/>
    <mergeCell ref="B107:B110"/>
    <mergeCell ref="B119:C119"/>
    <mergeCell ref="B111:B113"/>
    <mergeCell ref="B114:C114"/>
    <mergeCell ref="B115:C115"/>
    <mergeCell ref="B116:C116"/>
    <mergeCell ref="B117:C117"/>
    <mergeCell ref="B118:C118"/>
  </mergeCells>
  <phoneticPr fontId="16"/>
  <pageMargins left="0.31496062992125984" right="0.31496062992125984" top="0.55118110236220474" bottom="0.55118110236220474" header="0.31496062992125984" footer="0.31496062992125984"/>
  <pageSetup paperSize="9" scale="76" fitToHeight="3" orientation="portrait" verticalDpi="0" r:id="rId1"/>
  <rowBreaks count="1" manualBreakCount="1">
    <brk id="62"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U79"/>
  <sheetViews>
    <sheetView zoomScaleNormal="100" workbookViewId="0">
      <pane xSplit="2" ySplit="10" topLeftCell="C11" activePane="bottomRight" state="frozen"/>
      <selection pane="topRight" activeCell="C1" sqref="C1"/>
      <selection pane="bottomLeft" activeCell="A11" sqref="A11"/>
      <selection pane="bottomRight" activeCell="N6" sqref="N6"/>
    </sheetView>
  </sheetViews>
  <sheetFormatPr defaultRowHeight="11.25"/>
  <cols>
    <col min="1" max="1" width="1.125" style="242" customWidth="1"/>
    <col min="2" max="16384" width="9" style="242"/>
  </cols>
  <sheetData>
    <row r="1" spans="2:21" ht="13.5">
      <c r="B1" s="332" t="s">
        <v>396</v>
      </c>
    </row>
    <row r="2" spans="2:21">
      <c r="B2" s="171" t="s">
        <v>397</v>
      </c>
    </row>
    <row r="3" spans="2:21">
      <c r="B3" s="171" t="s">
        <v>398</v>
      </c>
    </row>
    <row r="4" spans="2:21">
      <c r="B4" s="171" t="s">
        <v>399</v>
      </c>
    </row>
    <row r="6" spans="2:21" ht="15" customHeight="1">
      <c r="C6" s="242" t="s">
        <v>400</v>
      </c>
    </row>
    <row r="7" spans="2:21" ht="15" customHeight="1">
      <c r="B7" s="171"/>
      <c r="C7" s="333" t="s">
        <v>401</v>
      </c>
      <c r="D7" s="334" t="s">
        <v>402</v>
      </c>
      <c r="E7" s="335" t="s">
        <v>403</v>
      </c>
      <c r="F7" s="336" t="s">
        <v>404</v>
      </c>
      <c r="G7" s="337" t="s">
        <v>405</v>
      </c>
      <c r="H7" s="247" t="s">
        <v>203</v>
      </c>
    </row>
    <row r="8" spans="2:21" ht="15" customHeight="1">
      <c r="B8" s="338"/>
      <c r="C8" s="237">
        <v>0.2</v>
      </c>
      <c r="D8" s="237">
        <v>0.2</v>
      </c>
      <c r="E8" s="237">
        <v>0.2</v>
      </c>
      <c r="F8" s="237">
        <v>0.2</v>
      </c>
      <c r="G8" s="237">
        <v>0.2</v>
      </c>
      <c r="H8" s="339">
        <f>SUM(C8:G8)</f>
        <v>1</v>
      </c>
      <c r="K8" s="340"/>
    </row>
    <row r="9" spans="2:21" ht="15" customHeight="1" thickBot="1">
      <c r="N9" s="341" t="s">
        <v>406</v>
      </c>
      <c r="U9" s="247" t="s">
        <v>407</v>
      </c>
    </row>
    <row r="10" spans="2:21" ht="23.25" customHeight="1">
      <c r="B10" s="251" t="s">
        <v>35</v>
      </c>
      <c r="C10" s="333" t="s">
        <v>401</v>
      </c>
      <c r="D10" s="334" t="s">
        <v>402</v>
      </c>
      <c r="E10" s="335" t="s">
        <v>408</v>
      </c>
      <c r="F10" s="336" t="s">
        <v>404</v>
      </c>
      <c r="G10" s="342" t="s">
        <v>405</v>
      </c>
      <c r="H10" s="343" t="s">
        <v>409</v>
      </c>
      <c r="I10" s="255" t="s">
        <v>410</v>
      </c>
      <c r="J10" s="251" t="s">
        <v>411</v>
      </c>
      <c r="K10" s="253" t="s">
        <v>412</v>
      </c>
      <c r="L10" s="253" t="s">
        <v>413</v>
      </c>
      <c r="M10" s="253" t="s">
        <v>414</v>
      </c>
      <c r="N10" s="333" t="s">
        <v>401</v>
      </c>
      <c r="O10" s="334" t="s">
        <v>402</v>
      </c>
      <c r="P10" s="335" t="s">
        <v>408</v>
      </c>
      <c r="Q10" s="336" t="s">
        <v>404</v>
      </c>
      <c r="R10" s="337" t="s">
        <v>405</v>
      </c>
      <c r="S10" s="253" t="s">
        <v>413</v>
      </c>
      <c r="T10" s="344" t="s">
        <v>414</v>
      </c>
      <c r="U10" s="345" t="s">
        <v>415</v>
      </c>
    </row>
    <row r="11" spans="2:21" ht="15" customHeight="1">
      <c r="B11" s="251">
        <v>1990</v>
      </c>
      <c r="C11" s="269">
        <v>-0.39400000000000002</v>
      </c>
      <c r="D11" s="270">
        <v>-8.8999999999999996E-2</v>
      </c>
      <c r="E11" s="271">
        <v>2.1999999999999999E-2</v>
      </c>
      <c r="F11" s="346">
        <v>6.4000000000000001E-2</v>
      </c>
      <c r="G11" s="347">
        <v>-0.21199999999999999</v>
      </c>
      <c r="H11" s="348">
        <f t="shared" ref="H11:H42" si="0">C11*C$8+D11*D$8+E11*E$8+F11*F$8+G11*G$8</f>
        <v>-0.12179999999999999</v>
      </c>
      <c r="I11" s="238">
        <v>40</v>
      </c>
      <c r="J11" s="349">
        <f>I11</f>
        <v>40</v>
      </c>
      <c r="K11" s="239">
        <v>2E-3</v>
      </c>
      <c r="L11" s="349">
        <f>I11*(1+H11-K11)</f>
        <v>35.048000000000002</v>
      </c>
      <c r="M11" s="350">
        <f t="shared" ref="M11:M37" si="1">IF(ISERROR((L11-J11)/J11),"",(L11-J11)/J11)</f>
        <v>-0.12379999999999995</v>
      </c>
      <c r="N11" s="351">
        <f>$I11*C8*(1+C11-$K11)</f>
        <v>4.8319999999999999</v>
      </c>
      <c r="O11" s="352">
        <f>$I11*D8*(1+D11-$K11)</f>
        <v>7.2720000000000002</v>
      </c>
      <c r="P11" s="353">
        <f>$I11*E8*(1+E11-$K11)</f>
        <v>8.16</v>
      </c>
      <c r="Q11" s="354">
        <f>$I11*F8*(1+F11-$K11)</f>
        <v>8.4960000000000004</v>
      </c>
      <c r="R11" s="355">
        <f>$I11*G8*(1+G11-$K11)</f>
        <v>6.2880000000000003</v>
      </c>
      <c r="S11" s="356">
        <f>SUM(N11:R11)</f>
        <v>35.048000000000002</v>
      </c>
      <c r="T11" s="357">
        <f>(S11-J11)/J11</f>
        <v>-0.12379999999999995</v>
      </c>
      <c r="U11" s="358">
        <v>-0.127</v>
      </c>
    </row>
    <row r="12" spans="2:21" ht="15" customHeight="1">
      <c r="B12" s="251">
        <v>1991</v>
      </c>
      <c r="C12" s="269">
        <v>-4.0000000000000001E-3</v>
      </c>
      <c r="D12" s="359">
        <v>0.13500000000000001</v>
      </c>
      <c r="E12" s="271">
        <v>0.12</v>
      </c>
      <c r="F12" s="346">
        <v>5.2999999999999999E-2</v>
      </c>
      <c r="G12" s="360">
        <v>0.126</v>
      </c>
      <c r="H12" s="348">
        <f t="shared" si="0"/>
        <v>8.6000000000000007E-2</v>
      </c>
      <c r="I12" s="238">
        <v>40</v>
      </c>
      <c r="J12" s="349">
        <f>J11+I12</f>
        <v>80</v>
      </c>
      <c r="K12" s="361">
        <f>K$11</f>
        <v>2E-3</v>
      </c>
      <c r="L12" s="349">
        <f>(L11+I12)*(1+H12-K12)</f>
        <v>81.352032000000008</v>
      </c>
      <c r="M12" s="350">
        <f t="shared" si="1"/>
        <v>1.6900400000000104E-2</v>
      </c>
      <c r="N12" s="351">
        <f t="shared" ref="N12:R27" si="2">(N11+$I12*C$8)*(1+C12-$K12)</f>
        <v>12.755008</v>
      </c>
      <c r="O12" s="352">
        <f t="shared" si="2"/>
        <v>17.303176000000001</v>
      </c>
      <c r="P12" s="353">
        <f t="shared" si="2"/>
        <v>18.066880000000001</v>
      </c>
      <c r="Q12" s="354">
        <f t="shared" si="2"/>
        <v>17.337296000000002</v>
      </c>
      <c r="R12" s="355">
        <f t="shared" si="2"/>
        <v>16.059711999999998</v>
      </c>
      <c r="S12" s="356">
        <f>SUM(N12:R12)</f>
        <v>81.522072000000009</v>
      </c>
      <c r="T12" s="357">
        <f t="shared" ref="T12:T37" si="3">(S12-J12)/J12</f>
        <v>1.9025900000000106E-2</v>
      </c>
      <c r="U12" s="362">
        <f>S12/(S11+I12)-1</f>
        <v>8.6265749920051205E-2</v>
      </c>
    </row>
    <row r="13" spans="2:21" ht="15" customHeight="1">
      <c r="B13" s="251">
        <v>1992</v>
      </c>
      <c r="C13" s="269">
        <v>-0.23</v>
      </c>
      <c r="D13" s="359">
        <v>2.1000000000000001E-2</v>
      </c>
      <c r="E13" s="271">
        <v>0.10100000000000001</v>
      </c>
      <c r="F13" s="346">
        <v>4.3999999999999997E-2</v>
      </c>
      <c r="G13" s="347">
        <v>-1E-3</v>
      </c>
      <c r="H13" s="348">
        <f t="shared" si="0"/>
        <v>-1.3000000000000001E-2</v>
      </c>
      <c r="I13" s="238">
        <v>40</v>
      </c>
      <c r="J13" s="349">
        <f t="shared" ref="J13:J37" si="4">J12+I13</f>
        <v>120</v>
      </c>
      <c r="K13" s="361">
        <f t="shared" ref="K13:K42" si="5">K$11</f>
        <v>2E-3</v>
      </c>
      <c r="L13" s="349">
        <f>(L12+I13)*(1+H13-K13)</f>
        <v>119.53175152</v>
      </c>
      <c r="M13" s="350">
        <f t="shared" si="1"/>
        <v>-3.9020706666666647E-3</v>
      </c>
      <c r="N13" s="351">
        <f t="shared" si="2"/>
        <v>15.939846144000001</v>
      </c>
      <c r="O13" s="352">
        <f t="shared" si="2"/>
        <v>25.783936343999997</v>
      </c>
      <c r="P13" s="353">
        <f t="shared" si="2"/>
        <v>28.647501120000001</v>
      </c>
      <c r="Q13" s="354">
        <f t="shared" si="2"/>
        <v>26.401462432000002</v>
      </c>
      <c r="R13" s="355">
        <f t="shared" si="2"/>
        <v>23.987532863999999</v>
      </c>
      <c r="S13" s="356">
        <f t="shared" ref="S13:S37" si="6">SUM(N13:R13)</f>
        <v>120.760278904</v>
      </c>
      <c r="T13" s="357">
        <f t="shared" si="3"/>
        <v>6.3356575333333607E-3</v>
      </c>
      <c r="U13" s="362">
        <f t="shared" ref="U13:U39" si="7">S13/(S12+I13)-1</f>
        <v>-6.2687632251695602E-3</v>
      </c>
    </row>
    <row r="14" spans="2:21" ht="15" customHeight="1">
      <c r="B14" s="251">
        <v>1993</v>
      </c>
      <c r="C14" s="363">
        <v>0.11</v>
      </c>
      <c r="D14" s="359">
        <v>9.2999999999999999E-2</v>
      </c>
      <c r="E14" s="271">
        <v>0.125</v>
      </c>
      <c r="F14" s="272">
        <v>-1.2999999999999999E-2</v>
      </c>
      <c r="G14" s="360">
        <v>7.3999999999999996E-2</v>
      </c>
      <c r="H14" s="348">
        <f t="shared" si="0"/>
        <v>7.7800000000000008E-2</v>
      </c>
      <c r="I14" s="238">
        <v>40</v>
      </c>
      <c r="J14" s="349">
        <f t="shared" si="4"/>
        <v>160</v>
      </c>
      <c r="K14" s="361">
        <f t="shared" si="5"/>
        <v>2E-3</v>
      </c>
      <c r="L14" s="349">
        <f t="shared" ref="L14:L37" si="8">(L13+I14)*(1+H14-K14)</f>
        <v>171.624258285216</v>
      </c>
      <c r="M14" s="350">
        <f t="shared" si="1"/>
        <v>7.2651614282600002E-2</v>
      </c>
      <c r="N14" s="351">
        <f t="shared" si="2"/>
        <v>26.525349527552002</v>
      </c>
      <c r="O14" s="352">
        <f t="shared" si="2"/>
        <v>36.858274551303992</v>
      </c>
      <c r="P14" s="353">
        <f t="shared" si="2"/>
        <v>41.155143757760001</v>
      </c>
      <c r="Q14" s="354">
        <f t="shared" si="2"/>
        <v>33.885440495520001</v>
      </c>
      <c r="R14" s="355">
        <f t="shared" si="2"/>
        <v>34.290635230208004</v>
      </c>
      <c r="S14" s="356">
        <f t="shared" si="6"/>
        <v>172.71484356234402</v>
      </c>
      <c r="T14" s="357">
        <f t="shared" si="3"/>
        <v>7.9467772264650099E-2</v>
      </c>
      <c r="U14" s="362">
        <f t="shared" si="7"/>
        <v>7.4362676774670344E-2</v>
      </c>
    </row>
    <row r="15" spans="2:21" ht="15" customHeight="1">
      <c r="B15" s="251">
        <v>1994</v>
      </c>
      <c r="C15" s="363">
        <v>9.0999999999999998E-2</v>
      </c>
      <c r="D15" s="270">
        <v>-0.10299999999999999</v>
      </c>
      <c r="E15" s="364">
        <v>-1.2999999999999999E-2</v>
      </c>
      <c r="F15" s="272">
        <v>-9.8000000000000004E-2</v>
      </c>
      <c r="G15" s="347">
        <v>-0.115</v>
      </c>
      <c r="H15" s="348">
        <f t="shared" si="0"/>
        <v>-4.7600000000000003E-2</v>
      </c>
      <c r="I15" s="238">
        <v>40</v>
      </c>
      <c r="J15" s="349">
        <f t="shared" si="4"/>
        <v>200</v>
      </c>
      <c r="K15" s="361">
        <f t="shared" si="5"/>
        <v>2E-3</v>
      </c>
      <c r="L15" s="349">
        <f t="shared" si="8"/>
        <v>201.1276950742693</v>
      </c>
      <c r="M15" s="350">
        <f t="shared" si="1"/>
        <v>5.6384753713464878E-3</v>
      </c>
      <c r="N15" s="351">
        <f t="shared" si="2"/>
        <v>37.598105635504126</v>
      </c>
      <c r="O15" s="352">
        <f t="shared" si="2"/>
        <v>40.148155723417077</v>
      </c>
      <c r="P15" s="353">
        <f t="shared" si="2"/>
        <v>48.417816601393604</v>
      </c>
      <c r="Q15" s="354">
        <f t="shared" si="2"/>
        <v>37.696896445968001</v>
      </c>
      <c r="R15" s="355">
        <f t="shared" si="2"/>
        <v>37.342630908273669</v>
      </c>
      <c r="S15" s="356">
        <f t="shared" si="6"/>
        <v>201.20360531455648</v>
      </c>
      <c r="T15" s="357">
        <f t="shared" si="3"/>
        <v>6.018026572782418E-3</v>
      </c>
      <c r="U15" s="362">
        <f t="shared" si="7"/>
        <v>-5.4115820292596206E-2</v>
      </c>
    </row>
    <row r="16" spans="2:21" ht="15" customHeight="1">
      <c r="B16" s="251">
        <v>1995</v>
      </c>
      <c r="C16" s="363">
        <v>2.1000000000000001E-2</v>
      </c>
      <c r="D16" s="359">
        <v>0.34300000000000003</v>
      </c>
      <c r="E16" s="271">
        <v>0.12</v>
      </c>
      <c r="F16" s="346">
        <v>0.25800000000000001</v>
      </c>
      <c r="G16" s="360">
        <v>0.17799999999999999</v>
      </c>
      <c r="H16" s="348">
        <f t="shared" si="0"/>
        <v>0.184</v>
      </c>
      <c r="I16" s="238">
        <v>40</v>
      </c>
      <c r="J16" s="349">
        <f t="shared" si="4"/>
        <v>240</v>
      </c>
      <c r="K16" s="361">
        <f t="shared" si="5"/>
        <v>2E-3</v>
      </c>
      <c r="L16" s="349">
        <f t="shared" si="8"/>
        <v>285.01293557778632</v>
      </c>
      <c r="M16" s="350">
        <f t="shared" si="1"/>
        <v>0.18755389824077634</v>
      </c>
      <c r="N16" s="351">
        <f t="shared" si="2"/>
        <v>46.464469642578699</v>
      </c>
      <c r="O16" s="352">
        <f t="shared" si="2"/>
        <v>64.566676825102292</v>
      </c>
      <c r="P16" s="353">
        <f t="shared" si="2"/>
        <v>63.075118960358054</v>
      </c>
      <c r="Q16" s="354">
        <f t="shared" si="2"/>
        <v>57.395301936135809</v>
      </c>
      <c r="R16" s="355">
        <f t="shared" si="2"/>
        <v>53.32293394812983</v>
      </c>
      <c r="S16" s="356">
        <f t="shared" si="6"/>
        <v>284.82450131230468</v>
      </c>
      <c r="T16" s="357">
        <f t="shared" si="3"/>
        <v>0.18676875546793614</v>
      </c>
      <c r="U16" s="362">
        <f t="shared" si="7"/>
        <v>0.18084678270402166</v>
      </c>
    </row>
    <row r="17" spans="2:21" ht="15" customHeight="1">
      <c r="B17" s="251">
        <v>1996</v>
      </c>
      <c r="C17" s="269">
        <v>-6.0999999999999999E-2</v>
      </c>
      <c r="D17" s="359">
        <v>0.379</v>
      </c>
      <c r="E17" s="271">
        <v>5.1999999999999998E-2</v>
      </c>
      <c r="F17" s="346">
        <v>0.19600000000000001</v>
      </c>
      <c r="G17" s="360">
        <v>0.44900000000000001</v>
      </c>
      <c r="H17" s="348">
        <f t="shared" si="0"/>
        <v>0.20300000000000001</v>
      </c>
      <c r="I17" s="238">
        <v>40</v>
      </c>
      <c r="J17" s="349">
        <f t="shared" si="4"/>
        <v>280</v>
      </c>
      <c r="K17" s="361">
        <f t="shared" si="5"/>
        <v>2E-3</v>
      </c>
      <c r="L17" s="349">
        <f t="shared" si="8"/>
        <v>390.34053562892137</v>
      </c>
      <c r="M17" s="350">
        <f t="shared" si="1"/>
        <v>0.39407334153186202</v>
      </c>
      <c r="N17" s="351">
        <f t="shared" si="2"/>
        <v>51.033208055096246</v>
      </c>
      <c r="O17" s="352">
        <f t="shared" si="2"/>
        <v>99.924313988165849</v>
      </c>
      <c r="P17" s="353">
        <f t="shared" si="2"/>
        <v>74.628874908375963</v>
      </c>
      <c r="Q17" s="354">
        <f t="shared" si="2"/>
        <v>78.081990511746156</v>
      </c>
      <c r="R17" s="355">
        <f t="shared" si="2"/>
        <v>88.73428542294387</v>
      </c>
      <c r="S17" s="356">
        <f t="shared" si="6"/>
        <v>392.40267288632805</v>
      </c>
      <c r="T17" s="357">
        <f t="shared" si="3"/>
        <v>0.40143811745117158</v>
      </c>
      <c r="U17" s="362">
        <f t="shared" si="7"/>
        <v>0.20804517916907339</v>
      </c>
    </row>
    <row r="18" spans="2:21" ht="15" customHeight="1">
      <c r="B18" s="251">
        <v>1997</v>
      </c>
      <c r="C18" s="269">
        <v>-0.19400000000000001</v>
      </c>
      <c r="D18" s="359">
        <v>0.40899999999999997</v>
      </c>
      <c r="E18" s="271">
        <v>5.7000000000000002E-2</v>
      </c>
      <c r="F18" s="346">
        <v>0.13700000000000001</v>
      </c>
      <c r="G18" s="360">
        <v>0.28000000000000003</v>
      </c>
      <c r="H18" s="348">
        <f t="shared" si="0"/>
        <v>0.13780000000000001</v>
      </c>
      <c r="I18" s="238">
        <v>40</v>
      </c>
      <c r="J18" s="349">
        <f t="shared" si="4"/>
        <v>320</v>
      </c>
      <c r="K18" s="361">
        <f t="shared" si="5"/>
        <v>2E-3</v>
      </c>
      <c r="L18" s="349">
        <f t="shared" si="8"/>
        <v>488.78078036732887</v>
      </c>
      <c r="M18" s="350">
        <f t="shared" si="1"/>
        <v>0.52743993864790273</v>
      </c>
      <c r="N18" s="351">
        <f t="shared" si="2"/>
        <v>47.462699276297386</v>
      </c>
      <c r="O18" s="352">
        <f t="shared" si="2"/>
        <v>151.84950978134935</v>
      </c>
      <c r="P18" s="353">
        <f t="shared" si="2"/>
        <v>87.173463028336641</v>
      </c>
      <c r="Q18" s="354">
        <f t="shared" si="2"/>
        <v>97.703059230831883</v>
      </c>
      <c r="R18" s="355">
        <f t="shared" si="2"/>
        <v>123.62641677052227</v>
      </c>
      <c r="S18" s="356">
        <f t="shared" si="6"/>
        <v>507.81514808733755</v>
      </c>
      <c r="T18" s="357">
        <f t="shared" si="3"/>
        <v>0.58692233777292979</v>
      </c>
      <c r="U18" s="362">
        <f t="shared" si="7"/>
        <v>0.17440335115790151</v>
      </c>
    </row>
    <row r="19" spans="2:21" ht="15" customHeight="1">
      <c r="B19" s="251">
        <v>1998</v>
      </c>
      <c r="C19" s="269">
        <v>-6.6000000000000003E-2</v>
      </c>
      <c r="D19" s="359">
        <v>0.107</v>
      </c>
      <c r="E19" s="271">
        <v>4.0000000000000001E-3</v>
      </c>
      <c r="F19" s="272">
        <v>-1E-3</v>
      </c>
      <c r="G19" s="347">
        <v>-0.219</v>
      </c>
      <c r="H19" s="348">
        <f t="shared" si="0"/>
        <v>-3.5000000000000003E-2</v>
      </c>
      <c r="I19" s="238">
        <v>40</v>
      </c>
      <c r="J19" s="349">
        <f t="shared" si="4"/>
        <v>360</v>
      </c>
      <c r="K19" s="361">
        <f t="shared" si="5"/>
        <v>2E-3</v>
      </c>
      <c r="L19" s="349">
        <f t="shared" si="8"/>
        <v>509.21589149373762</v>
      </c>
      <c r="M19" s="350">
        <f t="shared" si="1"/>
        <v>0.41448858748260448</v>
      </c>
      <c r="N19" s="351">
        <f t="shared" si="2"/>
        <v>51.691235725509159</v>
      </c>
      <c r="O19" s="352">
        <f t="shared" si="2"/>
        <v>176.63370830839102</v>
      </c>
      <c r="P19" s="353">
        <f t="shared" si="2"/>
        <v>95.363809954393318</v>
      </c>
      <c r="Q19" s="354">
        <f t="shared" si="2"/>
        <v>105.38595005313938</v>
      </c>
      <c r="R19" s="355">
        <f t="shared" si="2"/>
        <v>102.53697866423686</v>
      </c>
      <c r="S19" s="356">
        <f t="shared" si="6"/>
        <v>531.61168270566975</v>
      </c>
      <c r="T19" s="357">
        <f t="shared" si="3"/>
        <v>0.47669911862686043</v>
      </c>
      <c r="U19" s="362">
        <f t="shared" si="7"/>
        <v>-2.9578344881920793E-2</v>
      </c>
    </row>
    <row r="20" spans="2:21" ht="15" customHeight="1">
      <c r="B20" s="251">
        <v>1999</v>
      </c>
      <c r="C20" s="363">
        <v>0.59699999999999998</v>
      </c>
      <c r="D20" s="359">
        <v>9.1999999999999998E-2</v>
      </c>
      <c r="E20" s="271">
        <v>5.3999999999999999E-2</v>
      </c>
      <c r="F20" s="272">
        <v>-0.18</v>
      </c>
      <c r="G20" s="347">
        <v>-0.14499999999999999</v>
      </c>
      <c r="H20" s="348">
        <f t="shared" si="0"/>
        <v>8.3600000000000008E-2</v>
      </c>
      <c r="I20" s="238">
        <v>40</v>
      </c>
      <c r="J20" s="349">
        <f t="shared" si="4"/>
        <v>400</v>
      </c>
      <c r="K20" s="361">
        <f t="shared" si="5"/>
        <v>2E-3</v>
      </c>
      <c r="L20" s="349">
        <f t="shared" si="8"/>
        <v>594.03190823962677</v>
      </c>
      <c r="M20" s="350">
        <f t="shared" si="1"/>
        <v>0.48507977059906693</v>
      </c>
      <c r="N20" s="351">
        <f t="shared" si="2"/>
        <v>95.207520982187106</v>
      </c>
      <c r="O20" s="352">
        <f t="shared" si="2"/>
        <v>201.25074205614624</v>
      </c>
      <c r="P20" s="353">
        <f t="shared" si="2"/>
        <v>108.73872807202177</v>
      </c>
      <c r="Q20" s="354">
        <f t="shared" si="2"/>
        <v>92.749707143468015</v>
      </c>
      <c r="R20" s="355">
        <f t="shared" si="2"/>
        <v>94.288042800594042</v>
      </c>
      <c r="S20" s="356">
        <f t="shared" si="6"/>
        <v>592.23474105441721</v>
      </c>
      <c r="T20" s="357">
        <f t="shared" si="3"/>
        <v>0.48058685263604306</v>
      </c>
      <c r="U20" s="362">
        <f t="shared" si="7"/>
        <v>3.6078790851737264E-2</v>
      </c>
    </row>
    <row r="21" spans="2:21" ht="15" customHeight="1">
      <c r="B21" s="251">
        <v>2000</v>
      </c>
      <c r="C21" s="269">
        <v>-0.25</v>
      </c>
      <c r="D21" s="359">
        <v>1E-3</v>
      </c>
      <c r="E21" s="271">
        <v>2.1000000000000001E-2</v>
      </c>
      <c r="F21" s="346">
        <v>0.17699999999999999</v>
      </c>
      <c r="G21" s="360">
        <v>0.38300000000000001</v>
      </c>
      <c r="H21" s="348">
        <f t="shared" si="0"/>
        <v>6.6400000000000001E-2</v>
      </c>
      <c r="I21" s="238">
        <v>40</v>
      </c>
      <c r="J21" s="349">
        <f t="shared" si="4"/>
        <v>440</v>
      </c>
      <c r="K21" s="361">
        <f t="shared" si="5"/>
        <v>2E-3</v>
      </c>
      <c r="L21" s="349">
        <f t="shared" si="8"/>
        <v>674.86356313025874</v>
      </c>
      <c r="M21" s="350">
        <f t="shared" si="1"/>
        <v>0.53378082529604254</v>
      </c>
      <c r="N21" s="351">
        <f t="shared" si="2"/>
        <v>77.19922569467596</v>
      </c>
      <c r="O21" s="352">
        <f t="shared" si="2"/>
        <v>209.04149131409008</v>
      </c>
      <c r="P21" s="353">
        <f t="shared" si="2"/>
        <v>118.95676390539018</v>
      </c>
      <c r="Q21" s="354">
        <f t="shared" si="2"/>
        <v>118.38090589357492</v>
      </c>
      <c r="R21" s="355">
        <f t="shared" si="2"/>
        <v>141.25978710762038</v>
      </c>
      <c r="S21" s="356">
        <f t="shared" si="6"/>
        <v>664.83817391535149</v>
      </c>
      <c r="T21" s="357">
        <f t="shared" si="3"/>
        <v>0.51099584980761703</v>
      </c>
      <c r="U21" s="362">
        <f t="shared" si="7"/>
        <v>5.1568556334881999E-2</v>
      </c>
    </row>
    <row r="22" spans="2:21" ht="15" customHeight="1">
      <c r="B22" s="251">
        <v>2001</v>
      </c>
      <c r="C22" s="269">
        <v>-0.189</v>
      </c>
      <c r="D22" s="270">
        <v>-2.1999999999999999E-2</v>
      </c>
      <c r="E22" s="271">
        <v>3.3000000000000002E-2</v>
      </c>
      <c r="F22" s="346">
        <v>0.17799999999999999</v>
      </c>
      <c r="G22" s="360">
        <v>0.30099999999999999</v>
      </c>
      <c r="H22" s="348">
        <f t="shared" si="0"/>
        <v>6.0200000000000004E-2</v>
      </c>
      <c r="I22" s="238">
        <v>40</v>
      </c>
      <c r="J22" s="349">
        <f t="shared" si="4"/>
        <v>480</v>
      </c>
      <c r="K22" s="361">
        <f t="shared" si="5"/>
        <v>2E-3</v>
      </c>
      <c r="L22" s="349">
        <f t="shared" si="8"/>
        <v>756.46862250443985</v>
      </c>
      <c r="M22" s="350">
        <f t="shared" si="1"/>
        <v>0.57597629688424967</v>
      </c>
      <c r="N22" s="351">
        <f t="shared" si="2"/>
        <v>68.926173586992846</v>
      </c>
      <c r="O22" s="352">
        <f t="shared" si="2"/>
        <v>211.83249552255191</v>
      </c>
      <c r="P22" s="353">
        <f t="shared" si="2"/>
        <v>130.89242358645726</v>
      </c>
      <c r="Q22" s="354">
        <f t="shared" si="2"/>
        <v>148.62394533084409</v>
      </c>
      <c r="R22" s="355">
        <f t="shared" si="2"/>
        <v>193.88846345279887</v>
      </c>
      <c r="S22" s="356">
        <f t="shared" si="6"/>
        <v>754.16350147964499</v>
      </c>
      <c r="T22" s="357">
        <f t="shared" si="3"/>
        <v>0.57117396141592702</v>
      </c>
      <c r="U22" s="362">
        <f t="shared" si="7"/>
        <v>6.9981067129626373E-2</v>
      </c>
    </row>
    <row r="23" spans="2:21" ht="15" customHeight="1">
      <c r="B23" s="251">
        <v>2002</v>
      </c>
      <c r="C23" s="269">
        <v>-0.17499999999999999</v>
      </c>
      <c r="D23" s="270">
        <v>-0.28199999999999997</v>
      </c>
      <c r="E23" s="271">
        <v>3.3000000000000002E-2</v>
      </c>
      <c r="F23" s="346">
        <v>0.10299999999999999</v>
      </c>
      <c r="G23" s="347">
        <v>-2.9000000000000001E-2</v>
      </c>
      <c r="H23" s="348">
        <f t="shared" si="0"/>
        <v>-7.0000000000000007E-2</v>
      </c>
      <c r="I23" s="238">
        <v>40</v>
      </c>
      <c r="J23" s="349">
        <f t="shared" si="4"/>
        <v>520</v>
      </c>
      <c r="K23" s="361">
        <f t="shared" si="5"/>
        <v>2E-3</v>
      </c>
      <c r="L23" s="349">
        <f t="shared" si="8"/>
        <v>739.1228816841201</v>
      </c>
      <c r="M23" s="350">
        <f t="shared" si="1"/>
        <v>0.42139015708484634</v>
      </c>
      <c r="N23" s="351">
        <f t="shared" si="2"/>
        <v>63.310240862095107</v>
      </c>
      <c r="O23" s="352">
        <f t="shared" si="2"/>
        <v>157.40006679414716</v>
      </c>
      <c r="P23" s="353">
        <f t="shared" si="2"/>
        <v>143.19808871763743</v>
      </c>
      <c r="Q23" s="354">
        <f t="shared" si="2"/>
        <v>172.44296380925934</v>
      </c>
      <c r="R23" s="355">
        <f t="shared" si="2"/>
        <v>195.62992108576211</v>
      </c>
      <c r="S23" s="356">
        <f t="shared" si="6"/>
        <v>731.98128126890117</v>
      </c>
      <c r="T23" s="357">
        <f t="shared" si="3"/>
        <v>0.40765631013250225</v>
      </c>
      <c r="U23" s="362">
        <f t="shared" si="7"/>
        <v>-7.8299015372639391E-2</v>
      </c>
    </row>
    <row r="24" spans="2:21" ht="15" customHeight="1">
      <c r="B24" s="251">
        <v>2003</v>
      </c>
      <c r="C24" s="363">
        <v>0.252</v>
      </c>
      <c r="D24" s="359">
        <v>0.20699999999999999</v>
      </c>
      <c r="E24" s="364">
        <v>-7.0000000000000001E-3</v>
      </c>
      <c r="F24" s="346">
        <v>5.7000000000000002E-2</v>
      </c>
      <c r="G24" s="360">
        <v>0.25600000000000001</v>
      </c>
      <c r="H24" s="348">
        <f t="shared" si="0"/>
        <v>0.153</v>
      </c>
      <c r="I24" s="238">
        <v>40</v>
      </c>
      <c r="J24" s="349">
        <f t="shared" si="4"/>
        <v>560</v>
      </c>
      <c r="K24" s="361">
        <f t="shared" si="5"/>
        <v>2E-3</v>
      </c>
      <c r="L24" s="349">
        <f t="shared" si="8"/>
        <v>896.77043681842224</v>
      </c>
      <c r="M24" s="350">
        <f t="shared" si="1"/>
        <v>0.60137578003289682</v>
      </c>
      <c r="N24" s="351">
        <f t="shared" si="2"/>
        <v>89.137801077618875</v>
      </c>
      <c r="O24" s="352">
        <f t="shared" si="2"/>
        <v>199.30708048694734</v>
      </c>
      <c r="P24" s="353">
        <f t="shared" si="2"/>
        <v>149.8373059191787</v>
      </c>
      <c r="Q24" s="354">
        <f t="shared" si="2"/>
        <v>190.36732681876859</v>
      </c>
      <c r="R24" s="355">
        <f t="shared" si="2"/>
        <v>255.35192104154569</v>
      </c>
      <c r="S24" s="356">
        <f t="shared" si="6"/>
        <v>884.00143534405913</v>
      </c>
      <c r="T24" s="357">
        <f t="shared" si="3"/>
        <v>0.57857399168581991</v>
      </c>
      <c r="U24" s="362">
        <f t="shared" si="7"/>
        <v>0.14510734494887112</v>
      </c>
    </row>
    <row r="25" spans="2:21" ht="15" customHeight="1">
      <c r="B25" s="251">
        <v>2004</v>
      </c>
      <c r="C25" s="363">
        <v>0.113</v>
      </c>
      <c r="D25" s="359">
        <v>9.9000000000000005E-2</v>
      </c>
      <c r="E25" s="271">
        <v>1.2999999999999999E-2</v>
      </c>
      <c r="F25" s="346">
        <v>7.2999999999999995E-2</v>
      </c>
      <c r="G25" s="360">
        <v>0.27600000000000002</v>
      </c>
      <c r="H25" s="348">
        <f t="shared" si="0"/>
        <v>0.11480000000000001</v>
      </c>
      <c r="I25" s="238">
        <v>40</v>
      </c>
      <c r="J25" s="349">
        <f t="shared" si="4"/>
        <v>600</v>
      </c>
      <c r="K25" s="361">
        <f t="shared" si="5"/>
        <v>2E-3</v>
      </c>
      <c r="L25" s="349">
        <f t="shared" si="8"/>
        <v>1042.4381420915404</v>
      </c>
      <c r="M25" s="350">
        <f t="shared" si="1"/>
        <v>0.73739690348590059</v>
      </c>
      <c r="N25" s="351">
        <f t="shared" si="2"/>
        <v>107.92009699723457</v>
      </c>
      <c r="O25" s="352">
        <f t="shared" si="2"/>
        <v>227.41586729418123</v>
      </c>
      <c r="P25" s="353">
        <f t="shared" si="2"/>
        <v>159.57351628428967</v>
      </c>
      <c r="Q25" s="354">
        <f t="shared" si="2"/>
        <v>212.45140702290115</v>
      </c>
      <c r="R25" s="355">
        <f t="shared" si="2"/>
        <v>335.51034740692916</v>
      </c>
      <c r="S25" s="356">
        <f t="shared" si="6"/>
        <v>1042.8712350055357</v>
      </c>
      <c r="T25" s="357">
        <f t="shared" si="3"/>
        <v>0.73811872500922615</v>
      </c>
      <c r="U25" s="362">
        <f t="shared" si="7"/>
        <v>0.12864676949036835</v>
      </c>
    </row>
    <row r="26" spans="2:21" ht="15" customHeight="1">
      <c r="B26" s="251">
        <v>2005</v>
      </c>
      <c r="C26" s="363">
        <v>0.45200000000000001</v>
      </c>
      <c r="D26" s="359">
        <v>0.247</v>
      </c>
      <c r="E26" s="271">
        <v>8.0000000000000002E-3</v>
      </c>
      <c r="F26" s="346">
        <v>0.10100000000000001</v>
      </c>
      <c r="G26" s="360">
        <v>0.27200000000000002</v>
      </c>
      <c r="H26" s="348">
        <f t="shared" si="0"/>
        <v>0.216</v>
      </c>
      <c r="I26" s="238">
        <v>40</v>
      </c>
      <c r="J26" s="349">
        <f t="shared" si="4"/>
        <v>640</v>
      </c>
      <c r="K26" s="361">
        <f t="shared" si="5"/>
        <v>2E-3</v>
      </c>
      <c r="L26" s="349">
        <f t="shared" si="8"/>
        <v>1314.07990449913</v>
      </c>
      <c r="M26" s="350">
        <f t="shared" si="1"/>
        <v>1.0532498507798906</v>
      </c>
      <c r="N26" s="351">
        <f t="shared" si="2"/>
        <v>168.08414064599012</v>
      </c>
      <c r="O26" s="352">
        <f t="shared" si="2"/>
        <v>293.09275478125562</v>
      </c>
      <c r="P26" s="353">
        <f t="shared" si="2"/>
        <v>168.57895738199539</v>
      </c>
      <c r="Q26" s="354">
        <f t="shared" si="2"/>
        <v>242.27609631816836</v>
      </c>
      <c r="R26" s="355">
        <f t="shared" si="2"/>
        <v>436.25814120680002</v>
      </c>
      <c r="S26" s="356">
        <f t="shared" si="6"/>
        <v>1308.2900903342095</v>
      </c>
      <c r="T26" s="357">
        <f t="shared" si="3"/>
        <v>1.0442032661472023</v>
      </c>
      <c r="U26" s="362">
        <f t="shared" si="7"/>
        <v>0.20816773780819964</v>
      </c>
    </row>
    <row r="27" spans="2:21" ht="15" customHeight="1">
      <c r="B27" s="251">
        <v>2006</v>
      </c>
      <c r="C27" s="363">
        <v>0.03</v>
      </c>
      <c r="D27" s="359">
        <v>0.23699999999999999</v>
      </c>
      <c r="E27" s="271">
        <v>2E-3</v>
      </c>
      <c r="F27" s="346">
        <v>0.1</v>
      </c>
      <c r="G27" s="360">
        <v>0.4</v>
      </c>
      <c r="H27" s="348">
        <f t="shared" si="0"/>
        <v>0.15380000000000002</v>
      </c>
      <c r="I27" s="238">
        <v>40</v>
      </c>
      <c r="J27" s="349">
        <f t="shared" si="4"/>
        <v>680</v>
      </c>
      <c r="K27" s="361">
        <f t="shared" si="5"/>
        <v>2E-3</v>
      </c>
      <c r="L27" s="349">
        <f t="shared" si="8"/>
        <v>1559.6292340020977</v>
      </c>
      <c r="M27" s="350">
        <f t="shared" si="1"/>
        <v>1.2935724029442615</v>
      </c>
      <c r="N27" s="351">
        <f t="shared" si="2"/>
        <v>181.01449658407785</v>
      </c>
      <c r="O27" s="352">
        <f t="shared" si="2"/>
        <v>371.8495521548507</v>
      </c>
      <c r="P27" s="353">
        <f t="shared" si="2"/>
        <v>176.57895738199539</v>
      </c>
      <c r="Q27" s="354">
        <f t="shared" si="2"/>
        <v>274.80315375734887</v>
      </c>
      <c r="R27" s="355">
        <f t="shared" si="2"/>
        <v>621.07288140710637</v>
      </c>
      <c r="S27" s="356">
        <f t="shared" si="6"/>
        <v>1625.3190412853792</v>
      </c>
      <c r="T27" s="357">
        <f t="shared" si="3"/>
        <v>1.3901750607137928</v>
      </c>
      <c r="U27" s="362">
        <f t="shared" si="7"/>
        <v>0.20546687462673607</v>
      </c>
    </row>
    <row r="28" spans="2:21" ht="15" customHeight="1">
      <c r="B28" s="251">
        <v>2007</v>
      </c>
      <c r="C28" s="269">
        <v>-0.111</v>
      </c>
      <c r="D28" s="359">
        <v>4.2000000000000003E-2</v>
      </c>
      <c r="E28" s="271">
        <v>2.7E-2</v>
      </c>
      <c r="F28" s="346">
        <v>4.4999999999999998E-2</v>
      </c>
      <c r="G28" s="347">
        <v>-0.16800000000000001</v>
      </c>
      <c r="H28" s="348">
        <f t="shared" si="0"/>
        <v>-3.3000000000000002E-2</v>
      </c>
      <c r="I28" s="238">
        <v>40</v>
      </c>
      <c r="J28" s="349">
        <f t="shared" si="4"/>
        <v>720</v>
      </c>
      <c r="K28" s="361">
        <f t="shared" si="5"/>
        <v>2E-3</v>
      </c>
      <c r="L28" s="349">
        <f t="shared" si="8"/>
        <v>1543.6422108120244</v>
      </c>
      <c r="M28" s="350">
        <f t="shared" si="1"/>
        <v>1.1439475150167004</v>
      </c>
      <c r="N28" s="351">
        <f t="shared" ref="N28:R42" si="9">(N27+$I28*C$8)*(1+C28-$K28)</f>
        <v>167.65585847007705</v>
      </c>
      <c r="O28" s="352">
        <f t="shared" si="9"/>
        <v>395.04353424104477</v>
      </c>
      <c r="P28" s="353">
        <f t="shared" si="9"/>
        <v>189.19343131654526</v>
      </c>
      <c r="Q28" s="354">
        <f t="shared" si="9"/>
        <v>294.96368936891486</v>
      </c>
      <c r="R28" s="355">
        <f t="shared" si="9"/>
        <v>522.13049156789828</v>
      </c>
      <c r="S28" s="356">
        <f t="shared" si="6"/>
        <v>1568.9870049644801</v>
      </c>
      <c r="T28" s="357">
        <f t="shared" si="3"/>
        <v>1.1791486180062223</v>
      </c>
      <c r="U28" s="362">
        <f t="shared" si="7"/>
        <v>-5.7845994630881692E-2</v>
      </c>
    </row>
    <row r="29" spans="2:21" ht="15" customHeight="1">
      <c r="B29" s="251">
        <v>2008</v>
      </c>
      <c r="C29" s="269">
        <v>-0.40600000000000003</v>
      </c>
      <c r="D29" s="270">
        <v>-0.52600000000000002</v>
      </c>
      <c r="E29" s="271">
        <v>3.4000000000000002E-2</v>
      </c>
      <c r="F29" s="272">
        <v>-0.155</v>
      </c>
      <c r="G29" s="347">
        <v>-0.55500000000000005</v>
      </c>
      <c r="H29" s="348">
        <f t="shared" si="0"/>
        <v>-0.3216</v>
      </c>
      <c r="I29" s="238">
        <v>40</v>
      </c>
      <c r="J29" s="349">
        <f t="shared" si="4"/>
        <v>760</v>
      </c>
      <c r="K29" s="361">
        <f t="shared" si="5"/>
        <v>2E-3</v>
      </c>
      <c r="L29" s="349">
        <f t="shared" si="8"/>
        <v>1071.1755913932532</v>
      </c>
      <c r="M29" s="350">
        <f t="shared" si="1"/>
        <v>0.40944156762270156</v>
      </c>
      <c r="N29" s="351">
        <f t="shared" si="9"/>
        <v>103.98826821428561</v>
      </c>
      <c r="O29" s="352">
        <f t="shared" si="9"/>
        <v>190.23654816177313</v>
      </c>
      <c r="P29" s="353">
        <f t="shared" si="9"/>
        <v>203.50362111867472</v>
      </c>
      <c r="Q29" s="354">
        <f t="shared" si="9"/>
        <v>255.39839013799522</v>
      </c>
      <c r="R29" s="355">
        <f t="shared" si="9"/>
        <v>234.8478077645789</v>
      </c>
      <c r="S29" s="356">
        <f t="shared" si="6"/>
        <v>987.97463539730757</v>
      </c>
      <c r="T29" s="357">
        <f t="shared" si="3"/>
        <v>0.29996662552277309</v>
      </c>
      <c r="U29" s="362">
        <f>S29/(S28+I29)-1</f>
        <v>-0.38596481366913338</v>
      </c>
    </row>
    <row r="30" spans="2:21" ht="15" customHeight="1">
      <c r="B30" s="251">
        <v>2009</v>
      </c>
      <c r="C30" s="363">
        <v>7.5999999999999998E-2</v>
      </c>
      <c r="D30" s="359">
        <v>0.38200000000000001</v>
      </c>
      <c r="E30" s="271">
        <v>1.4E-2</v>
      </c>
      <c r="F30" s="346">
        <v>7.3999999999999996E-2</v>
      </c>
      <c r="G30" s="360">
        <v>0.378</v>
      </c>
      <c r="H30" s="348">
        <f t="shared" si="0"/>
        <v>0.18480000000000002</v>
      </c>
      <c r="I30" s="238">
        <v>40</v>
      </c>
      <c r="J30" s="349">
        <f t="shared" si="4"/>
        <v>800</v>
      </c>
      <c r="K30" s="361">
        <f t="shared" si="5"/>
        <v>2E-3</v>
      </c>
      <c r="L30" s="349">
        <f t="shared" si="8"/>
        <v>1314.2984894999399</v>
      </c>
      <c r="M30" s="350">
        <f t="shared" si="1"/>
        <v>0.64287311187492491</v>
      </c>
      <c r="N30" s="351">
        <f t="shared" si="9"/>
        <v>120.27540006214275</v>
      </c>
      <c r="O30" s="352">
        <f t="shared" si="9"/>
        <v>273.56643646324693</v>
      </c>
      <c r="P30" s="353">
        <f t="shared" si="9"/>
        <v>214.04166457209882</v>
      </c>
      <c r="Q30" s="354">
        <f t="shared" si="9"/>
        <v>282.36307422793084</v>
      </c>
      <c r="R30" s="355">
        <f t="shared" si="9"/>
        <v>334.15858348406061</v>
      </c>
      <c r="S30" s="356">
        <f t="shared" si="6"/>
        <v>1224.4051588094799</v>
      </c>
      <c r="T30" s="357">
        <f t="shared" si="3"/>
        <v>0.5305064485118498</v>
      </c>
      <c r="U30" s="362">
        <f t="shared" si="7"/>
        <v>0.19108499047377059</v>
      </c>
    </row>
    <row r="31" spans="2:21" ht="15" customHeight="1">
      <c r="B31" s="251">
        <v>2010</v>
      </c>
      <c r="C31" s="363">
        <v>0.01</v>
      </c>
      <c r="D31" s="270">
        <v>-2.3E-2</v>
      </c>
      <c r="E31" s="271">
        <v>2.4E-2</v>
      </c>
      <c r="F31" s="272">
        <v>-0.127</v>
      </c>
      <c r="G31" s="360">
        <v>7.6999999999999999E-2</v>
      </c>
      <c r="H31" s="348">
        <f t="shared" si="0"/>
        <v>-7.8000000000000014E-3</v>
      </c>
      <c r="I31" s="238">
        <v>40</v>
      </c>
      <c r="J31" s="349">
        <f t="shared" si="4"/>
        <v>840</v>
      </c>
      <c r="K31" s="361">
        <f t="shared" si="5"/>
        <v>2E-3</v>
      </c>
      <c r="L31" s="349">
        <f t="shared" si="8"/>
        <v>1341.0263643028404</v>
      </c>
      <c r="M31" s="350">
        <f t="shared" si="1"/>
        <v>0.59645995750338143</v>
      </c>
      <c r="N31" s="351">
        <f t="shared" si="9"/>
        <v>129.3016032626399</v>
      </c>
      <c r="O31" s="352">
        <f t="shared" si="9"/>
        <v>274.52727555166575</v>
      </c>
      <c r="P31" s="353">
        <f t="shared" si="9"/>
        <v>226.92658119268501</v>
      </c>
      <c r="Q31" s="354">
        <f t="shared" si="9"/>
        <v>252.90623765252775</v>
      </c>
      <c r="R31" s="355">
        <f t="shared" si="9"/>
        <v>367.82047724536517</v>
      </c>
      <c r="S31" s="356">
        <f t="shared" si="6"/>
        <v>1251.4821749048838</v>
      </c>
      <c r="T31" s="357">
        <f t="shared" si="3"/>
        <v>0.48985973202962352</v>
      </c>
      <c r="U31" s="362">
        <f t="shared" si="7"/>
        <v>-1.0220603589409571E-2</v>
      </c>
    </row>
    <row r="32" spans="2:21" ht="15" customHeight="1">
      <c r="B32" s="251">
        <v>2011</v>
      </c>
      <c r="C32" s="269">
        <v>-0.17</v>
      </c>
      <c r="D32" s="270">
        <v>-9.0999999999999998E-2</v>
      </c>
      <c r="E32" s="271">
        <v>1.9E-2</v>
      </c>
      <c r="F32" s="346">
        <v>2E-3</v>
      </c>
      <c r="G32" s="347">
        <v>-3.6999999999999998E-2</v>
      </c>
      <c r="H32" s="348">
        <f t="shared" si="0"/>
        <v>-5.5400000000000005E-2</v>
      </c>
      <c r="I32" s="238">
        <v>40</v>
      </c>
      <c r="J32" s="349">
        <f t="shared" si="4"/>
        <v>880</v>
      </c>
      <c r="K32" s="361">
        <f t="shared" si="5"/>
        <v>2E-3</v>
      </c>
      <c r="L32" s="349">
        <f t="shared" si="8"/>
        <v>1301.7554509918573</v>
      </c>
      <c r="M32" s="350">
        <f t="shared" si="1"/>
        <v>0.47926755794529236</v>
      </c>
      <c r="N32" s="351">
        <f t="shared" si="9"/>
        <v>113.68572750146583</v>
      </c>
      <c r="O32" s="352">
        <f t="shared" si="9"/>
        <v>256.25223892536087</v>
      </c>
      <c r="P32" s="353">
        <f t="shared" si="9"/>
        <v>238.92033307296063</v>
      </c>
      <c r="Q32" s="354">
        <f t="shared" si="9"/>
        <v>260.90623765252775</v>
      </c>
      <c r="R32" s="355">
        <f t="shared" si="9"/>
        <v>361.16347863279589</v>
      </c>
      <c r="S32" s="356">
        <f t="shared" si="6"/>
        <v>1230.928015785111</v>
      </c>
      <c r="T32" s="357">
        <f t="shared" si="3"/>
        <v>0.39878183611944434</v>
      </c>
      <c r="U32" s="362">
        <f t="shared" si="7"/>
        <v>-4.6887336346111419E-2</v>
      </c>
    </row>
    <row r="33" spans="2:21" ht="15" customHeight="1">
      <c r="B33" s="251">
        <v>2012</v>
      </c>
      <c r="C33" s="363">
        <v>0.20899999999999999</v>
      </c>
      <c r="D33" s="359">
        <v>0.32300000000000001</v>
      </c>
      <c r="E33" s="271">
        <v>1.9E-2</v>
      </c>
      <c r="F33" s="346">
        <v>0.20399999999999999</v>
      </c>
      <c r="G33" s="360">
        <v>0.39500000000000002</v>
      </c>
      <c r="H33" s="348">
        <f t="shared" si="0"/>
        <v>0.23000000000000004</v>
      </c>
      <c r="I33" s="238">
        <v>40</v>
      </c>
      <c r="J33" s="349">
        <f t="shared" si="4"/>
        <v>920</v>
      </c>
      <c r="K33" s="361">
        <f t="shared" si="5"/>
        <v>2E-3</v>
      </c>
      <c r="L33" s="349">
        <f t="shared" si="8"/>
        <v>1647.6756938180008</v>
      </c>
      <c r="M33" s="350">
        <f t="shared" si="1"/>
        <v>0.79095184110652261</v>
      </c>
      <c r="N33" s="351">
        <f t="shared" si="9"/>
        <v>146.87467309426927</v>
      </c>
      <c r="O33" s="352">
        <f t="shared" si="9"/>
        <v>349.07720762040168</v>
      </c>
      <c r="P33" s="353">
        <f t="shared" si="9"/>
        <v>251.11797873520095</v>
      </c>
      <c r="Q33" s="354">
        <f t="shared" si="9"/>
        <v>323.22529765833832</v>
      </c>
      <c r="R33" s="355">
        <f t="shared" si="9"/>
        <v>514.24472573548462</v>
      </c>
      <c r="S33" s="356">
        <f t="shared" si="6"/>
        <v>1584.5398828436951</v>
      </c>
      <c r="T33" s="357">
        <f t="shared" si="3"/>
        <v>0.72232595961271207</v>
      </c>
      <c r="U33" s="362">
        <f t="shared" si="7"/>
        <v>0.24675816660226157</v>
      </c>
    </row>
    <row r="34" spans="2:21" ht="15" customHeight="1">
      <c r="B34" s="251">
        <v>2013</v>
      </c>
      <c r="C34" s="363">
        <v>0.54400000000000004</v>
      </c>
      <c r="D34" s="359">
        <v>0.54600000000000004</v>
      </c>
      <c r="E34" s="271">
        <v>0.02</v>
      </c>
      <c r="F34" s="346">
        <v>0.22700000000000001</v>
      </c>
      <c r="G34" s="360">
        <v>0.248</v>
      </c>
      <c r="H34" s="348">
        <f t="shared" si="0"/>
        <v>0.31700000000000006</v>
      </c>
      <c r="I34" s="238">
        <v>40</v>
      </c>
      <c r="J34" s="349">
        <f t="shared" si="4"/>
        <v>960</v>
      </c>
      <c r="K34" s="361">
        <f t="shared" si="5"/>
        <v>2E-3</v>
      </c>
      <c r="L34" s="349">
        <f t="shared" si="8"/>
        <v>2219.2935373706714</v>
      </c>
      <c r="M34" s="350">
        <f t="shared" si="1"/>
        <v>1.3117641014277828</v>
      </c>
      <c r="N34" s="351">
        <f t="shared" si="9"/>
        <v>238.81674591136323</v>
      </c>
      <c r="O34" s="352">
        <f t="shared" si="9"/>
        <v>551.32720856590026</v>
      </c>
      <c r="P34" s="353">
        <f t="shared" si="9"/>
        <v>263.78210235243455</v>
      </c>
      <c r="Q34" s="354">
        <f t="shared" si="9"/>
        <v>405.75098963146445</v>
      </c>
      <c r="R34" s="355">
        <f t="shared" si="9"/>
        <v>650.71692826641379</v>
      </c>
      <c r="S34" s="356">
        <f t="shared" si="6"/>
        <v>2110.3939747275763</v>
      </c>
      <c r="T34" s="357">
        <f t="shared" si="3"/>
        <v>1.1983270570078919</v>
      </c>
      <c r="U34" s="362">
        <f t="shared" si="7"/>
        <v>0.29907181535821215</v>
      </c>
    </row>
    <row r="35" spans="2:21" ht="15" customHeight="1">
      <c r="B35" s="251">
        <v>2014</v>
      </c>
      <c r="C35" s="363">
        <v>0.10299999999999999</v>
      </c>
      <c r="D35" s="359">
        <v>0.219</v>
      </c>
      <c r="E35" s="271">
        <v>4.2000000000000003E-2</v>
      </c>
      <c r="F35" s="346">
        <v>0.16400000000000001</v>
      </c>
      <c r="G35" s="360">
        <v>0.40699999999999997</v>
      </c>
      <c r="H35" s="348">
        <f t="shared" si="0"/>
        <v>0.18700000000000003</v>
      </c>
      <c r="I35" s="238">
        <v>40</v>
      </c>
      <c r="J35" s="349">
        <f t="shared" si="4"/>
        <v>1000</v>
      </c>
      <c r="K35" s="361">
        <f t="shared" si="5"/>
        <v>2E-3</v>
      </c>
      <c r="L35" s="349">
        <f t="shared" si="8"/>
        <v>2677.2628417842457</v>
      </c>
      <c r="M35" s="350">
        <f t="shared" si="1"/>
        <v>1.6772628417842457</v>
      </c>
      <c r="N35" s="351">
        <f t="shared" si="9"/>
        <v>271.74523724841089</v>
      </c>
      <c r="O35" s="352">
        <f t="shared" si="9"/>
        <v>680.70121282470063</v>
      </c>
      <c r="P35" s="353">
        <f t="shared" si="9"/>
        <v>282.65338644653195</v>
      </c>
      <c r="Q35" s="354">
        <f t="shared" si="9"/>
        <v>480.77864995176168</v>
      </c>
      <c r="R35" s="355">
        <f t="shared" si="9"/>
        <v>925.49728421431143</v>
      </c>
      <c r="S35" s="356">
        <f t="shared" si="6"/>
        <v>2641.3757706857164</v>
      </c>
      <c r="T35" s="357">
        <f t="shared" si="3"/>
        <v>1.6413757706857164</v>
      </c>
      <c r="U35" s="362">
        <f t="shared" si="7"/>
        <v>0.22832178741588049</v>
      </c>
    </row>
    <row r="36" spans="2:21" ht="15" customHeight="1">
      <c r="B36" s="251">
        <v>2015</v>
      </c>
      <c r="C36" s="363">
        <v>0.121</v>
      </c>
      <c r="D36" s="270">
        <v>-1.4999999999999999E-2</v>
      </c>
      <c r="E36" s="271">
        <v>1.0999999999999999E-2</v>
      </c>
      <c r="F36" s="272">
        <v>-4.4999999999999998E-2</v>
      </c>
      <c r="G36" s="360">
        <v>3.0000000000000001E-3</v>
      </c>
      <c r="H36" s="348">
        <f t="shared" si="0"/>
        <v>1.5000000000000001E-2</v>
      </c>
      <c r="I36" s="238">
        <v>40</v>
      </c>
      <c r="J36" s="349">
        <f t="shared" si="4"/>
        <v>1040</v>
      </c>
      <c r="K36" s="361">
        <f t="shared" si="5"/>
        <v>2E-3</v>
      </c>
      <c r="L36" s="349">
        <f t="shared" si="8"/>
        <v>2752.5872587274407</v>
      </c>
      <c r="M36" s="350">
        <f>IF(ISERROR((L36-J36)/J36),"",(L36-J36)/J36)</f>
        <v>1.6467185180071546</v>
      </c>
      <c r="N36" s="351">
        <f t="shared" si="9"/>
        <v>313.03492048097178</v>
      </c>
      <c r="O36" s="352">
        <f t="shared" si="9"/>
        <v>676.99329220668074</v>
      </c>
      <c r="P36" s="353">
        <f t="shared" si="9"/>
        <v>293.26926692455072</v>
      </c>
      <c r="Q36" s="354">
        <f t="shared" si="9"/>
        <v>465.80605340402889</v>
      </c>
      <c r="R36" s="355">
        <f t="shared" si="9"/>
        <v>934.43078149852568</v>
      </c>
      <c r="S36" s="356">
        <f t="shared" si="6"/>
        <v>2683.5343145147581</v>
      </c>
      <c r="T36" s="357">
        <f t="shared" si="3"/>
        <v>1.5803214562641905</v>
      </c>
      <c r="U36" s="362">
        <f t="shared" si="7"/>
        <v>8.0501355037210232E-4</v>
      </c>
    </row>
    <row r="37" spans="2:21" ht="15" customHeight="1">
      <c r="B37" s="253">
        <v>2016</v>
      </c>
      <c r="C37" s="365">
        <v>0</v>
      </c>
      <c r="D37" s="366">
        <v>5.7000000000000002E-2</v>
      </c>
      <c r="E37" s="271">
        <v>0.03</v>
      </c>
      <c r="F37" s="272">
        <v>-0.03</v>
      </c>
      <c r="G37" s="367">
        <v>0.04</v>
      </c>
      <c r="H37" s="348">
        <f t="shared" si="0"/>
        <v>1.9400000000000001E-2</v>
      </c>
      <c r="I37" s="238">
        <v>40</v>
      </c>
      <c r="J37" s="349">
        <f t="shared" si="4"/>
        <v>1080</v>
      </c>
      <c r="K37" s="361">
        <f t="shared" si="5"/>
        <v>2E-3</v>
      </c>
      <c r="L37" s="349">
        <f t="shared" si="8"/>
        <v>2841.1782770292984</v>
      </c>
      <c r="M37" s="350">
        <f t="shared" si="1"/>
        <v>1.63072062687898</v>
      </c>
      <c r="N37" s="351">
        <f t="shared" si="9"/>
        <v>320.39285064000984</v>
      </c>
      <c r="O37" s="352">
        <f t="shared" si="9"/>
        <v>722.66792327804808</v>
      </c>
      <c r="P37" s="353">
        <f t="shared" si="9"/>
        <v>309.70480639843817</v>
      </c>
      <c r="Q37" s="354">
        <f t="shared" si="9"/>
        <v>458.64425969509995</v>
      </c>
      <c r="R37" s="355">
        <f t="shared" si="9"/>
        <v>978.24315119546964</v>
      </c>
      <c r="S37" s="356">
        <f t="shared" si="6"/>
        <v>2789.6529912070655</v>
      </c>
      <c r="T37" s="357">
        <f t="shared" si="3"/>
        <v>1.583012028895431</v>
      </c>
      <c r="U37" s="362">
        <f t="shared" si="7"/>
        <v>2.427679223277468E-2</v>
      </c>
    </row>
    <row r="38" spans="2:21" ht="15" customHeight="1">
      <c r="B38" s="253">
        <v>2017</v>
      </c>
      <c r="C38" s="365">
        <v>0.222</v>
      </c>
      <c r="D38" s="366">
        <v>0.184</v>
      </c>
      <c r="E38" s="271">
        <v>2E-3</v>
      </c>
      <c r="F38" s="368">
        <v>4.7E-2</v>
      </c>
      <c r="G38" s="367">
        <v>4.5999999999999999E-2</v>
      </c>
      <c r="H38" s="348">
        <f t="shared" si="0"/>
        <v>0.1002</v>
      </c>
      <c r="I38" s="238">
        <v>40</v>
      </c>
      <c r="J38" s="349">
        <f>J37+I38</f>
        <v>1120</v>
      </c>
      <c r="K38" s="361">
        <f t="shared" si="5"/>
        <v>2E-3</v>
      </c>
      <c r="L38" s="349">
        <f>(L37+I38)*(1+H38-K38)</f>
        <v>3164.1099838335758</v>
      </c>
      <c r="M38" s="350">
        <f>IF(ISERROR((L38-J38)/J38),"",(L38-J38)/J38)</f>
        <v>1.8250981998514071</v>
      </c>
      <c r="N38" s="351">
        <f t="shared" si="9"/>
        <v>400.63927778081199</v>
      </c>
      <c r="O38" s="352">
        <f t="shared" si="9"/>
        <v>863.64948531465279</v>
      </c>
      <c r="P38" s="353">
        <f t="shared" si="9"/>
        <v>317.70480639843817</v>
      </c>
      <c r="Q38" s="354">
        <f t="shared" si="9"/>
        <v>487.6432513813794</v>
      </c>
      <c r="R38" s="355">
        <f t="shared" si="9"/>
        <v>1029.6378498480703</v>
      </c>
      <c r="S38" s="356">
        <f>SUM(N38:R38)</f>
        <v>3099.2746707233528</v>
      </c>
      <c r="T38" s="357">
        <f>(S38-J38)/J38</f>
        <v>1.7672095274315649</v>
      </c>
      <c r="U38" s="362">
        <f t="shared" si="7"/>
        <v>9.5284361847235877E-2</v>
      </c>
    </row>
    <row r="39" spans="2:21" ht="15" customHeight="1">
      <c r="B39" s="253">
        <v>2018</v>
      </c>
      <c r="C39" s="269">
        <v>-0.16</v>
      </c>
      <c r="D39" s="270">
        <v>-0.113</v>
      </c>
      <c r="E39" s="271">
        <v>0.01</v>
      </c>
      <c r="F39" s="272">
        <v>-3.5999999999999997E-2</v>
      </c>
      <c r="G39" s="347">
        <v>-8.4000000000000005E-2</v>
      </c>
      <c r="H39" s="348">
        <f t="shared" si="0"/>
        <v>-7.6600000000000001E-2</v>
      </c>
      <c r="I39" s="238">
        <v>40</v>
      </c>
      <c r="J39" s="349">
        <f>J38+I39</f>
        <v>1160</v>
      </c>
      <c r="K39" s="361">
        <f t="shared" si="5"/>
        <v>2E-3</v>
      </c>
      <c r="L39" s="349">
        <f>(L38+I39)*(1+H39-K39)</f>
        <v>2952.2669391042568</v>
      </c>
      <c r="M39" s="350">
        <f>IF(ISERROR((L39-J39)/J39),"",(L39-J39)/J39)</f>
        <v>1.5450577061243593</v>
      </c>
      <c r="N39" s="351">
        <f t="shared" si="9"/>
        <v>342.43971478032046</v>
      </c>
      <c r="O39" s="352">
        <f t="shared" si="9"/>
        <v>771.40979450346777</v>
      </c>
      <c r="P39" s="353">
        <f t="shared" si="9"/>
        <v>328.3104448496257</v>
      </c>
      <c r="Q39" s="354">
        <f t="shared" si="9"/>
        <v>476.80880782888698</v>
      </c>
      <c r="R39" s="355">
        <f t="shared" si="9"/>
        <v>948.4009947611363</v>
      </c>
      <c r="S39" s="356">
        <f>SUM(N39:R39)</f>
        <v>2867.3697567234371</v>
      </c>
      <c r="T39" s="357">
        <f>(S39-J39)/J39</f>
        <v>1.4718704799339974</v>
      </c>
      <c r="U39" s="362">
        <f t="shared" si="7"/>
        <v>-8.6613929177870586E-2</v>
      </c>
    </row>
    <row r="40" spans="2:21" ht="15" customHeight="1">
      <c r="B40" s="253">
        <v>2019</v>
      </c>
      <c r="C40" s="365">
        <v>0.18099999999999999</v>
      </c>
      <c r="D40" s="366">
        <v>0.30499999999999999</v>
      </c>
      <c r="E40" s="271">
        <v>1.6E-2</v>
      </c>
      <c r="F40" s="368">
        <v>5.7000000000000002E-2</v>
      </c>
      <c r="G40" s="367">
        <v>0.25800000000000001</v>
      </c>
      <c r="H40" s="348">
        <f t="shared" si="0"/>
        <v>0.16340000000000002</v>
      </c>
      <c r="I40" s="238">
        <v>40</v>
      </c>
      <c r="J40" s="349">
        <f>J39+I40</f>
        <v>1200</v>
      </c>
      <c r="K40" s="361">
        <f t="shared" si="5"/>
        <v>2E-3</v>
      </c>
      <c r="L40" s="349">
        <f>(L39+I40)*(1+H40-K40)</f>
        <v>3475.2188230756838</v>
      </c>
      <c r="M40" s="350">
        <f>IF(ISERROR((L40-J40)/J40),"",(L40-J40)/J40)</f>
        <v>1.8960156858964032</v>
      </c>
      <c r="N40" s="351">
        <f t="shared" si="9"/>
        <v>413.16842372599785</v>
      </c>
      <c r="O40" s="352">
        <f t="shared" si="9"/>
        <v>1015.5709622380184</v>
      </c>
      <c r="P40" s="353">
        <f t="shared" si="9"/>
        <v>341.01879107752046</v>
      </c>
      <c r="Q40" s="354">
        <f t="shared" si="9"/>
        <v>511.47329225947573</v>
      </c>
      <c r="R40" s="355">
        <f t="shared" si="9"/>
        <v>1201.2396494199872</v>
      </c>
      <c r="S40" s="356">
        <f>SUM(N40:R40)</f>
        <v>3482.4711187209996</v>
      </c>
      <c r="T40" s="357">
        <f>(S40-J40)/J40</f>
        <v>1.902059265600833</v>
      </c>
      <c r="U40" s="362">
        <f>S40/(S39+I40)-1</f>
        <v>0.19780812559792649</v>
      </c>
    </row>
    <row r="41" spans="2:21" ht="15" customHeight="1">
      <c r="B41" s="253">
        <v>2020</v>
      </c>
      <c r="C41" s="365">
        <v>7.3999999999999996E-2</v>
      </c>
      <c r="D41" s="366">
        <v>0.11</v>
      </c>
      <c r="E41" s="271">
        <v>-8.0000000000000002E-3</v>
      </c>
      <c r="F41" s="368">
        <v>5.1999999999999998E-2</v>
      </c>
      <c r="G41" s="367">
        <v>-0.125</v>
      </c>
      <c r="H41" s="348">
        <f t="shared" si="0"/>
        <v>2.06E-2</v>
      </c>
      <c r="I41" s="238">
        <v>40</v>
      </c>
      <c r="J41" s="349">
        <f>J40+I41</f>
        <v>1240</v>
      </c>
      <c r="K41" s="361">
        <f t="shared" si="5"/>
        <v>2E-3</v>
      </c>
      <c r="L41" s="349">
        <f>(L40+I41)*(1+H41-K41)</f>
        <v>3580.6018931848912</v>
      </c>
      <c r="M41" s="350">
        <f>IF(ISERROR((L41-J41)/J41),"",(L41-J41)/J41)</f>
        <v>1.8875821719232992</v>
      </c>
      <c r="N41" s="351">
        <f t="shared" si="9"/>
        <v>451.49255023426974</v>
      </c>
      <c r="O41" s="352">
        <f t="shared" si="9"/>
        <v>1134.1166261597245</v>
      </c>
      <c r="P41" s="353">
        <f t="shared" si="9"/>
        <v>345.52860316674526</v>
      </c>
      <c r="Q41" s="354">
        <f t="shared" si="9"/>
        <v>545.44695687244962</v>
      </c>
      <c r="R41" s="355">
        <f t="shared" si="9"/>
        <v>1055.6662139436489</v>
      </c>
      <c r="S41" s="356">
        <f>SUM(N41:R41)</f>
        <v>3532.2509503768383</v>
      </c>
      <c r="T41" s="357">
        <f>(S41-J41)/J41</f>
        <v>1.8485894761103534</v>
      </c>
      <c r="U41" s="362">
        <f>S41/(S40+I41)-1</f>
        <v>2.77641216243385E-3</v>
      </c>
    </row>
    <row r="42" spans="2:21" ht="15" customHeight="1" thickBot="1">
      <c r="B42" s="253">
        <v>2021</v>
      </c>
      <c r="C42" s="365">
        <v>0.127</v>
      </c>
      <c r="D42" s="393">
        <v>0.31900000000000001</v>
      </c>
      <c r="E42" s="394">
        <v>-1E-3</v>
      </c>
      <c r="F42" s="395">
        <v>3.9E-2</v>
      </c>
      <c r="G42" s="392">
        <v>0.46800000000000003</v>
      </c>
      <c r="H42" s="348">
        <f t="shared" si="0"/>
        <v>0.19040000000000001</v>
      </c>
      <c r="I42" s="238">
        <v>40</v>
      </c>
      <c r="J42" s="349">
        <f>J41+I42</f>
        <v>1280</v>
      </c>
      <c r="K42" s="361">
        <f t="shared" si="5"/>
        <v>2E-3</v>
      </c>
      <c r="L42" s="349">
        <f>(L41+I42)*(1+H42-K42)</f>
        <v>4302.7232898609245</v>
      </c>
      <c r="M42" s="350">
        <f>IF(ISERROR((L42-J42)/J42),"",(L42-J42)/J42)</f>
        <v>2.3615025702038475</v>
      </c>
      <c r="N42" s="351">
        <f t="shared" si="9"/>
        <v>516.92911901355342</v>
      </c>
      <c r="O42" s="352">
        <f t="shared" si="9"/>
        <v>1504.1675966523571</v>
      </c>
      <c r="P42" s="353">
        <f t="shared" si="9"/>
        <v>352.468017357245</v>
      </c>
      <c r="Q42" s="354">
        <f t="shared" si="9"/>
        <v>573.92449427673023</v>
      </c>
      <c r="R42" s="355">
        <f t="shared" si="9"/>
        <v>1559.3346696413894</v>
      </c>
      <c r="S42" s="356">
        <f>SUM(N42:R42)</f>
        <v>4506.8238969412751</v>
      </c>
      <c r="T42" s="357">
        <f>(S42-J42)/J42</f>
        <v>2.520956169485371</v>
      </c>
      <c r="U42" s="396">
        <f>S42/(S41+I42)-1</f>
        <v>0.26162018277743004</v>
      </c>
    </row>
    <row r="43" spans="2:21" ht="15" customHeight="1" thickBot="1">
      <c r="B43" s="369" t="s">
        <v>416</v>
      </c>
      <c r="C43" s="370">
        <f t="shared" ref="C43:H43" si="10">AVERAGE(C11:C42)</f>
        <v>2.8843749999999991E-2</v>
      </c>
      <c r="D43" s="371">
        <f t="shared" si="10"/>
        <v>0.11228125</v>
      </c>
      <c r="E43" s="372">
        <f t="shared" si="10"/>
        <v>3.1375000000000014E-2</v>
      </c>
      <c r="F43" s="373">
        <f t="shared" si="10"/>
        <v>5.5218749999999997E-2</v>
      </c>
      <c r="G43" s="374">
        <f t="shared" si="10"/>
        <v>0.11328125</v>
      </c>
      <c r="H43" s="375">
        <f t="shared" si="10"/>
        <v>6.8200000000000011E-2</v>
      </c>
      <c r="L43" s="376"/>
      <c r="N43" s="377"/>
      <c r="O43" s="377"/>
      <c r="P43" s="377"/>
      <c r="Q43" s="377"/>
      <c r="R43" s="377"/>
      <c r="U43" s="378">
        <f>AVERAGE(U11:U42)</f>
        <v>6.9811059617147009E-2</v>
      </c>
    </row>
    <row r="44" spans="2:21" ht="12.75" customHeight="1">
      <c r="B44" s="171" t="s">
        <v>417</v>
      </c>
      <c r="C44" s="171"/>
      <c r="D44" s="171"/>
      <c r="E44" s="171"/>
      <c r="F44" s="171"/>
      <c r="G44" s="171"/>
      <c r="H44" s="171"/>
      <c r="I44" s="171"/>
      <c r="J44" s="171"/>
      <c r="K44" s="171"/>
      <c r="L44" s="171"/>
      <c r="M44" s="171"/>
      <c r="N44" s="340"/>
      <c r="O44" s="340"/>
      <c r="P44" s="340"/>
      <c r="Q44" s="340"/>
      <c r="R44" s="340"/>
      <c r="U44" s="379" t="s">
        <v>418</v>
      </c>
    </row>
    <row r="45" spans="2:21" ht="12.75" customHeight="1">
      <c r="B45" s="171" t="s">
        <v>419</v>
      </c>
      <c r="C45" s="171"/>
      <c r="D45" s="171"/>
      <c r="E45" s="171"/>
      <c r="F45" s="171"/>
      <c r="G45" s="171"/>
      <c r="H45" s="171"/>
      <c r="I45" s="171"/>
      <c r="J45" s="171"/>
      <c r="K45" s="171"/>
      <c r="L45" s="171"/>
      <c r="M45" s="171"/>
      <c r="N45" s="340"/>
      <c r="O45" s="340"/>
      <c r="P45" s="340"/>
      <c r="Q45" s="340"/>
      <c r="R45" s="340"/>
    </row>
    <row r="46" spans="2:21" ht="12.75" customHeight="1">
      <c r="B46" s="171" t="s">
        <v>420</v>
      </c>
      <c r="C46" s="171"/>
      <c r="D46" s="171"/>
      <c r="E46" s="171"/>
      <c r="F46" s="171"/>
      <c r="G46" s="171"/>
      <c r="H46" s="171"/>
      <c r="I46" s="171"/>
      <c r="J46" s="171"/>
      <c r="K46" s="171"/>
      <c r="L46" s="171"/>
      <c r="M46" s="171"/>
    </row>
    <row r="47" spans="2:21" ht="12.75" customHeight="1">
      <c r="B47" s="171" t="s">
        <v>421</v>
      </c>
      <c r="C47" s="171"/>
      <c r="D47" s="171"/>
      <c r="E47" s="171"/>
      <c r="F47" s="171"/>
      <c r="G47" s="171"/>
      <c r="H47" s="171"/>
      <c r="I47" s="171"/>
      <c r="J47" s="171"/>
      <c r="K47" s="171"/>
      <c r="L47" s="171"/>
      <c r="M47" s="171"/>
    </row>
    <row r="48" spans="2:21" ht="12.75" customHeight="1">
      <c r="B48" s="171" t="s">
        <v>422</v>
      </c>
      <c r="C48" s="171"/>
      <c r="D48" s="171"/>
      <c r="E48" s="171"/>
      <c r="F48" s="171"/>
      <c r="G48" s="171"/>
      <c r="H48" s="171"/>
      <c r="I48" s="171"/>
      <c r="J48" s="171"/>
      <c r="K48" s="171"/>
      <c r="L48" s="171"/>
      <c r="M48" s="171"/>
    </row>
    <row r="79" spans="2:2">
      <c r="B79" s="242" t="s">
        <v>423</v>
      </c>
    </row>
  </sheetData>
  <sheetProtection sheet="1"/>
  <phoneticPr fontId="22"/>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37"/>
  <sheetViews>
    <sheetView workbookViewId="0">
      <selection activeCell="C19" sqref="C19"/>
    </sheetView>
  </sheetViews>
  <sheetFormatPr defaultRowHeight="12"/>
  <cols>
    <col min="1" max="1" width="1.875" style="285" customWidth="1"/>
    <col min="2" max="2" width="16.75" style="285" customWidth="1"/>
    <col min="3" max="3" width="9" style="285"/>
    <col min="4" max="4" width="5.625" style="285" customWidth="1"/>
    <col min="5" max="5" width="7.375" style="287" customWidth="1"/>
    <col min="6" max="6" width="5.875" style="285" customWidth="1"/>
    <col min="7" max="9" width="9" style="285"/>
    <col min="10" max="10" width="5.875" style="285" customWidth="1"/>
    <col min="11" max="16384" width="9" style="285"/>
  </cols>
  <sheetData>
    <row r="2" spans="2:15" ht="14.25">
      <c r="B2" s="286" t="s">
        <v>395</v>
      </c>
    </row>
    <row r="3" spans="2:15">
      <c r="B3" s="285" t="s">
        <v>344</v>
      </c>
    </row>
    <row r="4" spans="2:15">
      <c r="C4" s="288"/>
      <c r="D4" s="285" t="s">
        <v>345</v>
      </c>
    </row>
    <row r="5" spans="2:15">
      <c r="G5" s="289" t="s">
        <v>346</v>
      </c>
      <c r="K5" s="285" t="s">
        <v>347</v>
      </c>
      <c r="L5" s="285" t="s">
        <v>348</v>
      </c>
    </row>
    <row r="6" spans="2:15">
      <c r="B6" s="290" t="s">
        <v>349</v>
      </c>
      <c r="C6" s="291"/>
      <c r="D6" s="285" t="s">
        <v>350</v>
      </c>
      <c r="E6" s="287" t="s">
        <v>351</v>
      </c>
      <c r="G6" s="292" t="s">
        <v>349</v>
      </c>
      <c r="H6" s="293" t="s">
        <v>352</v>
      </c>
      <c r="I6" s="294" t="s">
        <v>353</v>
      </c>
      <c r="K6" s="295">
        <v>0</v>
      </c>
      <c r="L6" s="296">
        <v>2</v>
      </c>
    </row>
    <row r="7" spans="2:15">
      <c r="B7" s="297" t="s">
        <v>354</v>
      </c>
      <c r="C7" s="298"/>
      <c r="G7" s="299">
        <v>0</v>
      </c>
      <c r="H7" s="300">
        <v>0.4</v>
      </c>
      <c r="I7" s="301">
        <v>-10</v>
      </c>
      <c r="K7" s="302">
        <v>1096</v>
      </c>
      <c r="L7" s="301">
        <v>3</v>
      </c>
    </row>
    <row r="8" spans="2:15">
      <c r="B8" s="297" t="s">
        <v>355</v>
      </c>
      <c r="C8" s="303"/>
      <c r="D8" s="285" t="s">
        <v>350</v>
      </c>
      <c r="G8" s="299">
        <v>181</v>
      </c>
      <c r="H8" s="300">
        <v>0.3</v>
      </c>
      <c r="I8" s="301">
        <v>8</v>
      </c>
      <c r="K8" s="302">
        <v>1146</v>
      </c>
      <c r="L8" s="301">
        <v>4</v>
      </c>
    </row>
    <row r="9" spans="2:15">
      <c r="B9" s="297" t="s">
        <v>356</v>
      </c>
      <c r="C9" s="303">
        <v>0</v>
      </c>
      <c r="D9" s="285" t="s">
        <v>357</v>
      </c>
      <c r="G9" s="299">
        <v>361</v>
      </c>
      <c r="H9" s="300">
        <v>0.2</v>
      </c>
      <c r="I9" s="301">
        <v>44</v>
      </c>
      <c r="K9" s="304">
        <v>1196</v>
      </c>
      <c r="L9" s="305">
        <v>5</v>
      </c>
    </row>
    <row r="10" spans="2:15">
      <c r="B10" s="297" t="s">
        <v>358</v>
      </c>
      <c r="C10" s="303">
        <v>0</v>
      </c>
      <c r="D10" s="285" t="s">
        <v>357</v>
      </c>
      <c r="G10" s="299">
        <v>661</v>
      </c>
      <c r="H10" s="300">
        <v>0.1</v>
      </c>
      <c r="I10" s="301">
        <v>110</v>
      </c>
    </row>
    <row r="11" spans="2:15">
      <c r="B11" s="297" t="s">
        <v>359</v>
      </c>
      <c r="C11" s="303">
        <v>0</v>
      </c>
      <c r="D11" s="285" t="s">
        <v>357</v>
      </c>
      <c r="G11" s="306">
        <v>851</v>
      </c>
      <c r="H11" s="307">
        <v>0</v>
      </c>
      <c r="I11" s="305">
        <v>195</v>
      </c>
      <c r="K11" s="285" t="s">
        <v>360</v>
      </c>
    </row>
    <row r="12" spans="2:15">
      <c r="B12" s="297" t="s">
        <v>361</v>
      </c>
      <c r="C12" s="303">
        <v>0</v>
      </c>
      <c r="D12" s="285" t="s">
        <v>357</v>
      </c>
      <c r="K12" s="292"/>
      <c r="L12" s="616" t="s">
        <v>347</v>
      </c>
      <c r="M12" s="616"/>
      <c r="N12" s="616"/>
      <c r="O12" s="617"/>
    </row>
    <row r="13" spans="2:15">
      <c r="K13" s="308" t="s">
        <v>362</v>
      </c>
      <c r="L13" s="309">
        <v>0</v>
      </c>
      <c r="M13" s="310">
        <v>1096</v>
      </c>
      <c r="N13" s="310">
        <v>1146</v>
      </c>
      <c r="O13" s="311">
        <v>1196</v>
      </c>
    </row>
    <row r="14" spans="2:15">
      <c r="B14" s="290" t="s">
        <v>363</v>
      </c>
      <c r="C14" s="290">
        <f>IF(C6*VLOOKUP(C6,G7:I11,2,TRUE)+VLOOKUP(C6,G7:I11,3,TRUE)&lt;55,55,C6*VLOOKUP(C6,G7:I11,2,TRUE)+VLOOKUP(C6,G7:I11,3,TRUE))</f>
        <v>55</v>
      </c>
      <c r="D14" s="285" t="s">
        <v>350</v>
      </c>
      <c r="E14" s="312"/>
      <c r="K14" s="313">
        <v>0</v>
      </c>
      <c r="L14" s="314">
        <v>38</v>
      </c>
      <c r="M14" s="314">
        <v>26</v>
      </c>
      <c r="N14" s="314">
        <v>13</v>
      </c>
      <c r="O14" s="301">
        <v>0</v>
      </c>
    </row>
    <row r="15" spans="2:15">
      <c r="B15" s="297" t="s">
        <v>364</v>
      </c>
      <c r="C15" s="315">
        <f>C6*15%</f>
        <v>0</v>
      </c>
      <c r="D15" s="285" t="s">
        <v>350</v>
      </c>
      <c r="E15" s="312" t="s">
        <v>365</v>
      </c>
      <c r="K15" s="316">
        <v>151</v>
      </c>
      <c r="L15" s="314">
        <v>36</v>
      </c>
      <c r="M15" s="314">
        <v>24</v>
      </c>
      <c r="N15" s="314">
        <v>12</v>
      </c>
      <c r="O15" s="301">
        <v>0</v>
      </c>
    </row>
    <row r="16" spans="2:15">
      <c r="B16" s="297" t="s">
        <v>366</v>
      </c>
      <c r="C16" s="297">
        <f>VLOOKUP(C6,G30:H33,2,TRUE)</f>
        <v>48</v>
      </c>
      <c r="D16" s="285" t="s">
        <v>350</v>
      </c>
      <c r="G16" s="289" t="s">
        <v>367</v>
      </c>
      <c r="K16" s="316">
        <v>156</v>
      </c>
      <c r="L16" s="314">
        <v>31</v>
      </c>
      <c r="M16" s="314">
        <v>21</v>
      </c>
      <c r="N16" s="314">
        <v>11</v>
      </c>
      <c r="O16" s="301">
        <v>0</v>
      </c>
    </row>
    <row r="17" spans="2:15">
      <c r="B17" s="297" t="s">
        <v>368</v>
      </c>
      <c r="C17" s="297">
        <f>IF(C7="あり",VLOOKUP(C8,K14:O23,VLOOKUP(C6,K6:L9,2,TRUE),TRUE),0)</f>
        <v>0</v>
      </c>
      <c r="D17" s="285" t="s">
        <v>350</v>
      </c>
      <c r="G17" s="292" t="s">
        <v>369</v>
      </c>
      <c r="H17" s="293" t="s">
        <v>352</v>
      </c>
      <c r="I17" s="294" t="s">
        <v>353</v>
      </c>
      <c r="K17" s="316">
        <v>161</v>
      </c>
      <c r="L17" s="314">
        <v>26</v>
      </c>
      <c r="M17" s="314">
        <v>18</v>
      </c>
      <c r="N17" s="314">
        <v>9</v>
      </c>
      <c r="O17" s="301">
        <v>0</v>
      </c>
    </row>
    <row r="18" spans="2:15">
      <c r="B18" s="297" t="s">
        <v>370</v>
      </c>
      <c r="C18" s="297">
        <f>C9*38+C10*63+C11*48+C12*58</f>
        <v>0</v>
      </c>
      <c r="D18" s="285" t="s">
        <v>350</v>
      </c>
      <c r="G18" s="299">
        <v>0</v>
      </c>
      <c r="H18" s="317">
        <v>0.05</v>
      </c>
      <c r="I18" s="301">
        <v>0</v>
      </c>
      <c r="K18" s="316">
        <v>166</v>
      </c>
      <c r="L18" s="314">
        <v>21</v>
      </c>
      <c r="M18" s="314">
        <v>14</v>
      </c>
      <c r="N18" s="314">
        <v>7</v>
      </c>
      <c r="O18" s="301">
        <v>0</v>
      </c>
    </row>
    <row r="19" spans="2:15">
      <c r="B19" s="297" t="s">
        <v>371</v>
      </c>
      <c r="C19" s="303"/>
      <c r="D19" s="285" t="s">
        <v>350</v>
      </c>
      <c r="G19" s="299">
        <v>196</v>
      </c>
      <c r="H19" s="317">
        <v>0.1</v>
      </c>
      <c r="I19" s="301">
        <v>-9.75</v>
      </c>
      <c r="K19" s="316">
        <v>175</v>
      </c>
      <c r="L19" s="314">
        <v>16</v>
      </c>
      <c r="M19" s="314">
        <v>11</v>
      </c>
      <c r="N19" s="314">
        <v>6</v>
      </c>
      <c r="O19" s="301">
        <v>0</v>
      </c>
    </row>
    <row r="20" spans="2:15">
      <c r="B20" s="297" t="s">
        <v>372</v>
      </c>
      <c r="C20" s="303">
        <v>0</v>
      </c>
      <c r="D20" s="285" t="s">
        <v>350</v>
      </c>
      <c r="G20" s="299">
        <v>331</v>
      </c>
      <c r="H20" s="317">
        <v>0.2</v>
      </c>
      <c r="I20" s="301">
        <v>-42.75</v>
      </c>
      <c r="K20" s="316">
        <v>183</v>
      </c>
      <c r="L20" s="314">
        <v>11</v>
      </c>
      <c r="M20" s="314">
        <v>8</v>
      </c>
      <c r="N20" s="314">
        <v>4</v>
      </c>
      <c r="O20" s="301">
        <v>0</v>
      </c>
    </row>
    <row r="21" spans="2:15">
      <c r="B21" s="318" t="s">
        <v>373</v>
      </c>
      <c r="C21" s="319">
        <v>0</v>
      </c>
      <c r="D21" s="285" t="s">
        <v>350</v>
      </c>
      <c r="G21" s="299">
        <v>696</v>
      </c>
      <c r="H21" s="317">
        <v>0.23</v>
      </c>
      <c r="I21" s="301">
        <v>-63.6</v>
      </c>
      <c r="K21" s="316">
        <v>190</v>
      </c>
      <c r="L21" s="314">
        <v>6</v>
      </c>
      <c r="M21" s="314">
        <v>4</v>
      </c>
      <c r="N21" s="314">
        <v>2</v>
      </c>
      <c r="O21" s="301">
        <v>0</v>
      </c>
    </row>
    <row r="22" spans="2:15">
      <c r="B22" s="285" t="s">
        <v>374</v>
      </c>
      <c r="C22" s="320">
        <f>SUM(C14:C21)</f>
        <v>103</v>
      </c>
      <c r="D22" s="285" t="s">
        <v>350</v>
      </c>
      <c r="E22" s="287" t="s">
        <v>375</v>
      </c>
      <c r="G22" s="299">
        <v>901</v>
      </c>
      <c r="H22" s="317">
        <v>0.33</v>
      </c>
      <c r="I22" s="301">
        <v>-153.6</v>
      </c>
      <c r="K22" s="316">
        <v>197</v>
      </c>
      <c r="L22" s="314">
        <v>3</v>
      </c>
      <c r="M22" s="314">
        <v>2</v>
      </c>
      <c r="N22" s="314">
        <v>1</v>
      </c>
      <c r="O22" s="301">
        <v>0</v>
      </c>
    </row>
    <row r="23" spans="2:15">
      <c r="G23" s="299">
        <v>1801</v>
      </c>
      <c r="H23" s="317">
        <v>0.4</v>
      </c>
      <c r="I23" s="301">
        <v>-279.60000000000002</v>
      </c>
      <c r="K23" s="321">
        <v>201</v>
      </c>
      <c r="L23" s="322">
        <v>0</v>
      </c>
      <c r="M23" s="322">
        <v>0</v>
      </c>
      <c r="N23" s="322">
        <v>0</v>
      </c>
      <c r="O23" s="305">
        <v>0</v>
      </c>
    </row>
    <row r="24" spans="2:15">
      <c r="B24" s="290" t="s">
        <v>376</v>
      </c>
      <c r="C24" s="291">
        <v>0</v>
      </c>
      <c r="D24" s="285" t="s">
        <v>377</v>
      </c>
      <c r="G24" s="306">
        <v>4001</v>
      </c>
      <c r="H24" s="323">
        <v>0.45</v>
      </c>
      <c r="I24" s="305">
        <v>-479.6</v>
      </c>
    </row>
    <row r="26" spans="2:15">
      <c r="B26" s="290" t="s">
        <v>369</v>
      </c>
      <c r="C26" s="290">
        <f>IF(C6-C22&gt;0,C6-C22,0)</f>
        <v>0</v>
      </c>
      <c r="D26" s="285" t="s">
        <v>350</v>
      </c>
      <c r="E26" s="287" t="s">
        <v>378</v>
      </c>
    </row>
    <row r="27" spans="2:15">
      <c r="B27" s="297" t="s">
        <v>379</v>
      </c>
      <c r="C27" s="315">
        <f>C26*(VLOOKUP(C26,G18:I24,2,TRUE))+VLOOKUP(C26,G18:I24,3,TRUE)</f>
        <v>0</v>
      </c>
      <c r="D27" s="285" t="s">
        <v>377</v>
      </c>
    </row>
    <row r="28" spans="2:15">
      <c r="B28" s="297" t="s">
        <v>380</v>
      </c>
      <c r="C28" s="315">
        <f>IF(C26*10%&gt;0,C26*10%,0)+1-C24+0.2</f>
        <v>1.2</v>
      </c>
      <c r="D28" s="285" t="s">
        <v>377</v>
      </c>
      <c r="G28" s="289" t="s">
        <v>366</v>
      </c>
    </row>
    <row r="29" spans="2:15">
      <c r="B29" s="297" t="s">
        <v>381</v>
      </c>
      <c r="C29" s="315">
        <f>SUM(C27:C28)</f>
        <v>1.2</v>
      </c>
      <c r="D29" s="285" t="s">
        <v>377</v>
      </c>
      <c r="E29" s="287" t="s">
        <v>382</v>
      </c>
      <c r="G29" s="292" t="s">
        <v>349</v>
      </c>
      <c r="H29" s="294" t="s">
        <v>383</v>
      </c>
    </row>
    <row r="30" spans="2:15">
      <c r="B30" s="290" t="s">
        <v>384</v>
      </c>
      <c r="C30" s="324" t="e">
        <f>C29/C6*100</f>
        <v>#DIV/0!</v>
      </c>
      <c r="D30" s="285" t="s">
        <v>385</v>
      </c>
      <c r="G30" s="325">
        <v>0</v>
      </c>
      <c r="H30" s="301">
        <v>48</v>
      </c>
    </row>
    <row r="31" spans="2:15">
      <c r="B31" s="326" t="s">
        <v>386</v>
      </c>
      <c r="C31" s="327">
        <f>C6-C15-C29</f>
        <v>-1.2</v>
      </c>
      <c r="D31" s="285" t="s">
        <v>377</v>
      </c>
      <c r="E31" s="287" t="s">
        <v>387</v>
      </c>
      <c r="G31" s="325">
        <v>2596</v>
      </c>
      <c r="H31" s="301">
        <v>32</v>
      </c>
    </row>
    <row r="32" spans="2:15">
      <c r="B32" s="285" t="s">
        <v>388</v>
      </c>
      <c r="C32" s="320" t="e">
        <f>C31/C6*100</f>
        <v>#DIV/0!</v>
      </c>
      <c r="D32" s="285" t="s">
        <v>385</v>
      </c>
      <c r="G32" s="325">
        <v>2646</v>
      </c>
      <c r="H32" s="301">
        <v>16</v>
      </c>
    </row>
    <row r="33" spans="2:8">
      <c r="G33" s="328">
        <v>2696</v>
      </c>
      <c r="H33" s="305">
        <v>0</v>
      </c>
    </row>
    <row r="34" spans="2:8">
      <c r="B34" s="285" t="s">
        <v>389</v>
      </c>
      <c r="G34" s="289"/>
    </row>
    <row r="35" spans="2:8">
      <c r="B35" s="285" t="s">
        <v>390</v>
      </c>
      <c r="G35" s="289"/>
    </row>
    <row r="36" spans="2:8">
      <c r="B36" s="285" t="s">
        <v>391</v>
      </c>
    </row>
    <row r="37" spans="2:8">
      <c r="B37" s="285" t="s">
        <v>392</v>
      </c>
    </row>
  </sheetData>
  <sheetProtection sheet="1" objects="1" scenarios="1"/>
  <mergeCells count="1">
    <mergeCell ref="L12:O12"/>
  </mergeCells>
  <phoneticPr fontId="18"/>
  <dataValidations count="1">
    <dataValidation type="list" allowBlank="1" showInputMessage="1" showErrorMessage="1" sqref="C7" xr:uid="{00000000-0002-0000-0600-000000000000}">
      <formula1>"あり,なし"</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G1284"/>
  <sheetViews>
    <sheetView zoomScaleNormal="100" workbookViewId="0">
      <pane ySplit="5" topLeftCell="A6" activePane="bottomLeft" state="frozen"/>
      <selection pane="bottomLeft" activeCell="B14" sqref="B14"/>
    </sheetView>
  </sheetViews>
  <sheetFormatPr defaultRowHeight="13.5"/>
  <cols>
    <col min="1" max="1" width="1.5" style="39" customWidth="1"/>
    <col min="2" max="7" width="14.5" style="39" customWidth="1"/>
    <col min="8" max="16384" width="9" style="39"/>
  </cols>
  <sheetData>
    <row r="1" spans="2:7">
      <c r="B1" s="39" t="s">
        <v>65</v>
      </c>
    </row>
    <row r="2" spans="2:7">
      <c r="B2" s="97" t="s">
        <v>30</v>
      </c>
      <c r="C2" s="97" t="s">
        <v>29</v>
      </c>
      <c r="D2" s="97" t="s">
        <v>28</v>
      </c>
      <c r="E2" s="97" t="s">
        <v>67</v>
      </c>
      <c r="F2" s="98" t="s">
        <v>68</v>
      </c>
      <c r="G2" s="99"/>
    </row>
    <row r="3" spans="2:7">
      <c r="B3" s="100">
        <f>入力シート!T117*10000</f>
        <v>35000000</v>
      </c>
      <c r="C3" s="101">
        <f>入力シート!X117*0.01</f>
        <v>5.0000000000000001E-3</v>
      </c>
      <c r="D3" s="102">
        <f>入力シート!V117</f>
        <v>35</v>
      </c>
      <c r="E3" s="100">
        <f>SUM(C7:D7)</f>
        <v>90854.88081680816</v>
      </c>
      <c r="F3" s="103">
        <f>E3*12</f>
        <v>1090258.569801698</v>
      </c>
      <c r="G3" s="104"/>
    </row>
    <row r="5" spans="2:7">
      <c r="B5" s="97" t="s">
        <v>69</v>
      </c>
      <c r="C5" s="97" t="s">
        <v>31</v>
      </c>
      <c r="D5" s="97" t="s">
        <v>32</v>
      </c>
      <c r="E5" s="97" t="s">
        <v>33</v>
      </c>
      <c r="F5" s="97" t="s">
        <v>67</v>
      </c>
      <c r="G5" s="97" t="s">
        <v>68</v>
      </c>
    </row>
    <row r="6" spans="2:7">
      <c r="B6" s="105">
        <v>0</v>
      </c>
      <c r="C6" s="106" t="s">
        <v>34</v>
      </c>
      <c r="D6" s="106" t="s">
        <v>34</v>
      </c>
      <c r="E6" s="100">
        <f>B3</f>
        <v>35000000</v>
      </c>
      <c r="F6" s="105"/>
      <c r="G6" s="105"/>
    </row>
    <row r="7" spans="2:7">
      <c r="B7" s="105">
        <v>1</v>
      </c>
      <c r="C7" s="100">
        <f>PPMT(C3/12,B7,D3*12,B3*-1,0,0)</f>
        <v>76271.547483474831</v>
      </c>
      <c r="D7" s="100">
        <f>IPMT(C3/12,B7,D3*12,B3*-1,0)</f>
        <v>14583.333333333334</v>
      </c>
      <c r="E7" s="100">
        <f>E6-C7</f>
        <v>34923728.452516526</v>
      </c>
      <c r="F7" s="100">
        <f>SUM(C7:D7)</f>
        <v>90854.88081680816</v>
      </c>
      <c r="G7" s="107">
        <f>F7*12</f>
        <v>1090258.569801698</v>
      </c>
    </row>
    <row r="8" spans="2:7">
      <c r="B8" s="105">
        <v>2</v>
      </c>
      <c r="C8" s="100">
        <f t="shared" ref="C8:C71" si="0">PPMT(C$3/12,B8,D$3*12,B$3*-1,0,0)</f>
        <v>76303.327294926275</v>
      </c>
      <c r="D8" s="100">
        <f t="shared" ref="D8:D42" si="1">IPMT(C$3/12,B8,D$3*12,B$3*-1,0)</f>
        <v>14551.553521881886</v>
      </c>
      <c r="E8" s="100">
        <f>E7-C8</f>
        <v>34847425.125221603</v>
      </c>
      <c r="F8" s="100">
        <f>SUM(C8:D8)</f>
        <v>90854.88081680816</v>
      </c>
      <c r="G8" s="107">
        <f t="shared" ref="G8:G71" si="2">F8*12</f>
        <v>1090258.569801698</v>
      </c>
    </row>
    <row r="9" spans="2:7">
      <c r="B9" s="105">
        <v>3</v>
      </c>
      <c r="C9" s="100">
        <f t="shared" si="0"/>
        <v>76335.120347965829</v>
      </c>
      <c r="D9" s="100">
        <f t="shared" si="1"/>
        <v>14519.760468842333</v>
      </c>
      <c r="E9" s="100">
        <f t="shared" ref="E9:E42" si="3">E8-C9</f>
        <v>34771090.004873633</v>
      </c>
      <c r="F9" s="100">
        <f t="shared" ref="F9:F35" si="4">SUM(C9:D9)</f>
        <v>90854.88081680816</v>
      </c>
      <c r="G9" s="107">
        <f t="shared" si="2"/>
        <v>1090258.569801698</v>
      </c>
    </row>
    <row r="10" spans="2:7">
      <c r="B10" s="105">
        <v>4</v>
      </c>
      <c r="C10" s="100">
        <f t="shared" si="0"/>
        <v>76366.926648110821</v>
      </c>
      <c r="D10" s="100">
        <f t="shared" si="1"/>
        <v>14487.954168697348</v>
      </c>
      <c r="E10" s="100">
        <f t="shared" si="3"/>
        <v>34694723.078225523</v>
      </c>
      <c r="F10" s="100">
        <f t="shared" si="4"/>
        <v>90854.880816808174</v>
      </c>
      <c r="G10" s="107">
        <f t="shared" si="2"/>
        <v>1090258.569801698</v>
      </c>
    </row>
    <row r="11" spans="2:7">
      <c r="B11" s="105">
        <v>5</v>
      </c>
      <c r="C11" s="100">
        <f t="shared" si="0"/>
        <v>76398.746200880865</v>
      </c>
      <c r="D11" s="100">
        <f t="shared" si="1"/>
        <v>14456.1346159273</v>
      </c>
      <c r="E11" s="100">
        <f>E10-C11</f>
        <v>34618324.332024641</v>
      </c>
      <c r="F11" s="100">
        <f t="shared" si="4"/>
        <v>90854.88081680816</v>
      </c>
      <c r="G11" s="107">
        <f t="shared" si="2"/>
        <v>1090258.569801698</v>
      </c>
    </row>
    <row r="12" spans="2:7">
      <c r="B12" s="105">
        <v>6</v>
      </c>
      <c r="C12" s="100">
        <f t="shared" si="0"/>
        <v>76430.57901179789</v>
      </c>
      <c r="D12" s="100">
        <f t="shared" si="1"/>
        <v>14424.301805010266</v>
      </c>
      <c r="E12" s="100">
        <f t="shared" si="3"/>
        <v>34541893.753012843</v>
      </c>
      <c r="F12" s="100">
        <f t="shared" si="4"/>
        <v>90854.88081680816</v>
      </c>
      <c r="G12" s="107">
        <f t="shared" si="2"/>
        <v>1090258.569801698</v>
      </c>
    </row>
    <row r="13" spans="2:7">
      <c r="B13" s="105">
        <v>7</v>
      </c>
      <c r="C13" s="100">
        <f t="shared" si="0"/>
        <v>76462.425086386153</v>
      </c>
      <c r="D13" s="100">
        <f t="shared" si="1"/>
        <v>14392.45573042202</v>
      </c>
      <c r="E13" s="100">
        <f t="shared" si="3"/>
        <v>34465431.327926457</v>
      </c>
      <c r="F13" s="100">
        <f t="shared" si="4"/>
        <v>90854.880816808174</v>
      </c>
      <c r="G13" s="107">
        <f t="shared" si="2"/>
        <v>1090258.569801698</v>
      </c>
    </row>
    <row r="14" spans="2:7">
      <c r="B14" s="105">
        <v>8</v>
      </c>
      <c r="C14" s="100">
        <f t="shared" si="0"/>
        <v>76494.284430172134</v>
      </c>
      <c r="D14" s="100">
        <f t="shared" si="1"/>
        <v>14360.596386636022</v>
      </c>
      <c r="E14" s="100">
        <f t="shared" si="3"/>
        <v>34388937.043496288</v>
      </c>
      <c r="F14" s="100">
        <f t="shared" si="4"/>
        <v>90854.88081680816</v>
      </c>
      <c r="G14" s="107">
        <f t="shared" si="2"/>
        <v>1090258.569801698</v>
      </c>
    </row>
    <row r="15" spans="2:7">
      <c r="B15" s="105">
        <v>9</v>
      </c>
      <c r="C15" s="100">
        <f t="shared" si="0"/>
        <v>76526.157048684705</v>
      </c>
      <c r="D15" s="100">
        <f t="shared" si="1"/>
        <v>14328.723768123451</v>
      </c>
      <c r="E15" s="100">
        <f t="shared" si="3"/>
        <v>34312410.886447601</v>
      </c>
      <c r="F15" s="100">
        <f t="shared" si="4"/>
        <v>90854.88081680816</v>
      </c>
      <c r="G15" s="107">
        <f t="shared" si="2"/>
        <v>1090258.569801698</v>
      </c>
    </row>
    <row r="16" spans="2:7">
      <c r="B16" s="105">
        <v>10</v>
      </c>
      <c r="C16" s="100">
        <f t="shared" si="0"/>
        <v>76558.042947455004</v>
      </c>
      <c r="D16" s="100">
        <f t="shared" si="1"/>
        <v>14296.837869353169</v>
      </c>
      <c r="E16" s="100">
        <f t="shared" si="3"/>
        <v>34235852.843500145</v>
      </c>
      <c r="F16" s="100">
        <f t="shared" si="4"/>
        <v>90854.880816808174</v>
      </c>
      <c r="G16" s="107">
        <f t="shared" si="2"/>
        <v>1090258.569801698</v>
      </c>
    </row>
    <row r="17" spans="2:7">
      <c r="B17" s="105">
        <v>11</v>
      </c>
      <c r="C17" s="100">
        <f t="shared" si="0"/>
        <v>76589.94213201644</v>
      </c>
      <c r="D17" s="100">
        <f t="shared" si="1"/>
        <v>14264.938684791729</v>
      </c>
      <c r="E17" s="100">
        <f t="shared" si="3"/>
        <v>34159262.901368126</v>
      </c>
      <c r="F17" s="100">
        <f t="shared" si="4"/>
        <v>90854.880816808174</v>
      </c>
      <c r="G17" s="107">
        <f t="shared" si="2"/>
        <v>1090258.569801698</v>
      </c>
    </row>
    <row r="18" spans="2:7">
      <c r="B18" s="105">
        <v>12</v>
      </c>
      <c r="C18" s="100">
        <f t="shared" si="0"/>
        <v>76621.854607904781</v>
      </c>
      <c r="D18" s="100">
        <f t="shared" si="1"/>
        <v>14233.026208903388</v>
      </c>
      <c r="E18" s="100">
        <f t="shared" si="3"/>
        <v>34082641.046760224</v>
      </c>
      <c r="F18" s="100">
        <f t="shared" si="4"/>
        <v>90854.880816808174</v>
      </c>
      <c r="G18" s="107">
        <f t="shared" si="2"/>
        <v>1090258.569801698</v>
      </c>
    </row>
    <row r="19" spans="2:7">
      <c r="B19" s="105">
        <v>13</v>
      </c>
      <c r="C19" s="100">
        <f t="shared" si="0"/>
        <v>76653.780380658063</v>
      </c>
      <c r="D19" s="100">
        <f t="shared" si="1"/>
        <v>14201.100436150091</v>
      </c>
      <c r="E19" s="100">
        <f t="shared" si="3"/>
        <v>34005987.266379565</v>
      </c>
      <c r="F19" s="100">
        <f t="shared" si="4"/>
        <v>90854.88081680816</v>
      </c>
      <c r="G19" s="107">
        <f t="shared" si="2"/>
        <v>1090258.569801698</v>
      </c>
    </row>
    <row r="20" spans="2:7">
      <c r="B20" s="105">
        <v>14</v>
      </c>
      <c r="C20" s="100">
        <f t="shared" si="0"/>
        <v>76685.719455816681</v>
      </c>
      <c r="D20" s="100">
        <f t="shared" si="1"/>
        <v>14169.161360991486</v>
      </c>
      <c r="E20" s="100">
        <f t="shared" si="3"/>
        <v>33929301.546923749</v>
      </c>
      <c r="F20" s="100">
        <f t="shared" si="4"/>
        <v>90854.880816808174</v>
      </c>
      <c r="G20" s="107">
        <f t="shared" si="2"/>
        <v>1090258.569801698</v>
      </c>
    </row>
    <row r="21" spans="2:7">
      <c r="B21" s="105">
        <v>15</v>
      </c>
      <c r="C21" s="100">
        <f t="shared" si="0"/>
        <v>76717.67183892327</v>
      </c>
      <c r="D21" s="100">
        <f t="shared" si="1"/>
        <v>14137.208977884893</v>
      </c>
      <c r="E21" s="100">
        <f t="shared" si="3"/>
        <v>33852583.875084825</v>
      </c>
      <c r="F21" s="100">
        <f t="shared" si="4"/>
        <v>90854.88081680816</v>
      </c>
      <c r="G21" s="107">
        <f t="shared" si="2"/>
        <v>1090258.569801698</v>
      </c>
    </row>
    <row r="22" spans="2:7">
      <c r="B22" s="105">
        <v>16</v>
      </c>
      <c r="C22" s="100">
        <f t="shared" si="0"/>
        <v>76749.637535522823</v>
      </c>
      <c r="D22" s="100">
        <f t="shared" si="1"/>
        <v>14105.243281285342</v>
      </c>
      <c r="E22" s="100">
        <f t="shared" si="3"/>
        <v>33775834.237549305</v>
      </c>
      <c r="F22" s="100">
        <f t="shared" si="4"/>
        <v>90854.88081680816</v>
      </c>
      <c r="G22" s="107">
        <f t="shared" si="2"/>
        <v>1090258.569801698</v>
      </c>
    </row>
    <row r="23" spans="2:7">
      <c r="B23" s="105">
        <v>17</v>
      </c>
      <c r="C23" s="100">
        <f t="shared" si="0"/>
        <v>76781.616551162617</v>
      </c>
      <c r="D23" s="100">
        <f t="shared" si="1"/>
        <v>14073.264265645541</v>
      </c>
      <c r="E23" s="100">
        <f t="shared" si="3"/>
        <v>33699052.620998144</v>
      </c>
      <c r="F23" s="100">
        <f t="shared" si="4"/>
        <v>90854.88081680816</v>
      </c>
      <c r="G23" s="107">
        <f t="shared" si="2"/>
        <v>1090258.569801698</v>
      </c>
    </row>
    <row r="24" spans="2:7">
      <c r="B24" s="105">
        <v>18</v>
      </c>
      <c r="C24" s="100">
        <f t="shared" si="0"/>
        <v>76813.608891392287</v>
      </c>
      <c r="D24" s="100">
        <f t="shared" si="1"/>
        <v>14041.271925415891</v>
      </c>
      <c r="E24" s="100">
        <f t="shared" si="3"/>
        <v>33622239.012106754</v>
      </c>
      <c r="F24" s="100">
        <f t="shared" si="4"/>
        <v>90854.880816808174</v>
      </c>
      <c r="G24" s="107">
        <f t="shared" si="2"/>
        <v>1090258.569801698</v>
      </c>
    </row>
    <row r="25" spans="2:7">
      <c r="B25" s="105">
        <v>19</v>
      </c>
      <c r="C25" s="100">
        <f t="shared" si="0"/>
        <v>76845.614561763679</v>
      </c>
      <c r="D25" s="100">
        <f t="shared" si="1"/>
        <v>14009.266255044478</v>
      </c>
      <c r="E25" s="100">
        <f t="shared" si="3"/>
        <v>33545393.397544991</v>
      </c>
      <c r="F25" s="100">
        <f t="shared" si="4"/>
        <v>90854.88081680816</v>
      </c>
      <c r="G25" s="107">
        <f t="shared" si="2"/>
        <v>1090258.569801698</v>
      </c>
    </row>
    <row r="26" spans="2:7">
      <c r="B26" s="105">
        <v>20</v>
      </c>
      <c r="C26" s="100">
        <f t="shared" si="0"/>
        <v>76877.633567831086</v>
      </c>
      <c r="D26" s="100">
        <f t="shared" si="1"/>
        <v>13977.247248977077</v>
      </c>
      <c r="E26" s="100">
        <f t="shared" si="3"/>
        <v>33468515.763977159</v>
      </c>
      <c r="F26" s="100">
        <f t="shared" si="4"/>
        <v>90854.88081680816</v>
      </c>
      <c r="G26" s="107">
        <f t="shared" si="2"/>
        <v>1090258.569801698</v>
      </c>
    </row>
    <row r="27" spans="2:7">
      <c r="B27" s="105">
        <v>21</v>
      </c>
      <c r="C27" s="100">
        <f t="shared" si="0"/>
        <v>76909.66591515101</v>
      </c>
      <c r="D27" s="100">
        <f t="shared" si="1"/>
        <v>13945.214901657147</v>
      </c>
      <c r="E27" s="100">
        <f t="shared" si="3"/>
        <v>33391606.098062009</v>
      </c>
      <c r="F27" s="100">
        <f t="shared" si="4"/>
        <v>90854.88081680816</v>
      </c>
      <c r="G27" s="107">
        <f t="shared" si="2"/>
        <v>1090258.569801698</v>
      </c>
    </row>
    <row r="28" spans="2:7">
      <c r="B28" s="105">
        <v>22</v>
      </c>
      <c r="C28" s="100">
        <f t="shared" si="0"/>
        <v>76941.711609282327</v>
      </c>
      <c r="D28" s="100">
        <f t="shared" si="1"/>
        <v>13913.169207525836</v>
      </c>
      <c r="E28" s="100">
        <f t="shared" si="3"/>
        <v>33314664.386452727</v>
      </c>
      <c r="F28" s="100">
        <f t="shared" si="4"/>
        <v>90854.88081680816</v>
      </c>
      <c r="G28" s="107">
        <f t="shared" si="2"/>
        <v>1090258.569801698</v>
      </c>
    </row>
    <row r="29" spans="2:7">
      <c r="B29" s="105">
        <v>23</v>
      </c>
      <c r="C29" s="100">
        <f t="shared" si="0"/>
        <v>76973.770655786182</v>
      </c>
      <c r="D29" s="100">
        <f t="shared" si="1"/>
        <v>13881.110161021967</v>
      </c>
      <c r="E29" s="100">
        <f t="shared" si="3"/>
        <v>33237690.615796942</v>
      </c>
      <c r="F29" s="100">
        <f t="shared" si="4"/>
        <v>90854.880816808145</v>
      </c>
      <c r="G29" s="107">
        <f t="shared" si="2"/>
        <v>1090258.5698016977</v>
      </c>
    </row>
    <row r="30" spans="2:7">
      <c r="B30" s="105">
        <v>24</v>
      </c>
      <c r="C30" s="100">
        <f t="shared" si="0"/>
        <v>77005.843060226107</v>
      </c>
      <c r="D30" s="100">
        <f t="shared" si="1"/>
        <v>13849.037756582056</v>
      </c>
      <c r="E30" s="100">
        <f t="shared" si="3"/>
        <v>33160684.772736717</v>
      </c>
      <c r="F30" s="100">
        <f t="shared" si="4"/>
        <v>90854.88081680816</v>
      </c>
      <c r="G30" s="107">
        <f t="shared" si="2"/>
        <v>1090258.569801698</v>
      </c>
    </row>
    <row r="31" spans="2:7">
      <c r="B31" s="105">
        <v>25</v>
      </c>
      <c r="C31" s="100">
        <f t="shared" si="0"/>
        <v>77037.928828167875</v>
      </c>
      <c r="D31" s="100">
        <f t="shared" si="1"/>
        <v>13816.951988640296</v>
      </c>
      <c r="E31" s="100">
        <f t="shared" si="3"/>
        <v>33083646.843908548</v>
      </c>
      <c r="F31" s="100">
        <f t="shared" si="4"/>
        <v>90854.880816808174</v>
      </c>
      <c r="G31" s="107">
        <f t="shared" si="2"/>
        <v>1090258.569801698</v>
      </c>
    </row>
    <row r="32" spans="2:7">
      <c r="B32" s="105">
        <v>26</v>
      </c>
      <c r="C32" s="100">
        <f t="shared" si="0"/>
        <v>77070.027965179615</v>
      </c>
      <c r="D32" s="100">
        <f t="shared" si="1"/>
        <v>13784.852851628559</v>
      </c>
      <c r="E32" s="100">
        <f t="shared" si="3"/>
        <v>33006576.815943368</v>
      </c>
      <c r="F32" s="100">
        <f t="shared" si="4"/>
        <v>90854.880816808174</v>
      </c>
      <c r="G32" s="107">
        <f t="shared" si="2"/>
        <v>1090258.569801698</v>
      </c>
    </row>
    <row r="33" spans="2:7">
      <c r="B33" s="105">
        <v>27</v>
      </c>
      <c r="C33" s="100">
        <f t="shared" si="0"/>
        <v>77102.140476831759</v>
      </c>
      <c r="D33" s="100">
        <f t="shared" si="1"/>
        <v>13752.740339976399</v>
      </c>
      <c r="E33" s="100">
        <f t="shared" si="3"/>
        <v>32929474.675466537</v>
      </c>
      <c r="F33" s="100">
        <f t="shared" si="4"/>
        <v>90854.88081680816</v>
      </c>
      <c r="G33" s="107">
        <f t="shared" si="2"/>
        <v>1090258.569801698</v>
      </c>
    </row>
    <row r="34" spans="2:7">
      <c r="B34" s="105">
        <v>28</v>
      </c>
      <c r="C34" s="100">
        <f t="shared" si="0"/>
        <v>77134.266368697106</v>
      </c>
      <c r="D34" s="100">
        <f t="shared" si="1"/>
        <v>13720.614448111051</v>
      </c>
      <c r="E34" s="100">
        <f t="shared" si="3"/>
        <v>32852340.409097839</v>
      </c>
      <c r="F34" s="100">
        <f t="shared" si="4"/>
        <v>90854.88081680816</v>
      </c>
      <c r="G34" s="107">
        <f t="shared" si="2"/>
        <v>1090258.569801698</v>
      </c>
    </row>
    <row r="35" spans="2:7">
      <c r="B35" s="105">
        <v>29</v>
      </c>
      <c r="C35" s="100">
        <f t="shared" si="0"/>
        <v>77166.40564635073</v>
      </c>
      <c r="D35" s="100">
        <f t="shared" si="1"/>
        <v>13688.47517045743</v>
      </c>
      <c r="E35" s="100">
        <f t="shared" si="3"/>
        <v>32775174.003451489</v>
      </c>
      <c r="F35" s="100">
        <f t="shared" si="4"/>
        <v>90854.88081680816</v>
      </c>
      <c r="G35" s="107">
        <f t="shared" si="2"/>
        <v>1090258.569801698</v>
      </c>
    </row>
    <row r="36" spans="2:7">
      <c r="B36" s="105">
        <v>30</v>
      </c>
      <c r="C36" s="100">
        <f t="shared" si="0"/>
        <v>77198.558315370057</v>
      </c>
      <c r="D36" s="100">
        <f t="shared" si="1"/>
        <v>13656.322501438119</v>
      </c>
      <c r="E36" s="100">
        <f t="shared" si="3"/>
        <v>32697975.445136119</v>
      </c>
      <c r="F36" s="100">
        <f t="shared" ref="F36:F41" si="5">SUM(C36:D36)</f>
        <v>90854.880816808174</v>
      </c>
      <c r="G36" s="107">
        <f t="shared" si="2"/>
        <v>1090258.569801698</v>
      </c>
    </row>
    <row r="37" spans="2:7">
      <c r="B37" s="105">
        <v>31</v>
      </c>
      <c r="C37" s="100">
        <f t="shared" si="0"/>
        <v>77230.724381334774</v>
      </c>
      <c r="D37" s="100">
        <f t="shared" si="1"/>
        <v>13624.156435473378</v>
      </c>
      <c r="E37" s="100">
        <f t="shared" si="3"/>
        <v>32620744.720754784</v>
      </c>
      <c r="F37" s="100">
        <f t="shared" si="5"/>
        <v>90854.880816808145</v>
      </c>
      <c r="G37" s="107">
        <f t="shared" si="2"/>
        <v>1090258.5698016977</v>
      </c>
    </row>
    <row r="38" spans="2:7">
      <c r="B38" s="105">
        <v>32</v>
      </c>
      <c r="C38" s="100">
        <f t="shared" si="0"/>
        <v>77262.903849827009</v>
      </c>
      <c r="D38" s="100">
        <f t="shared" si="1"/>
        <v>13591.976966981158</v>
      </c>
      <c r="E38" s="100">
        <f t="shared" si="3"/>
        <v>32543481.816904958</v>
      </c>
      <c r="F38" s="100">
        <f t="shared" si="5"/>
        <v>90854.880816808174</v>
      </c>
      <c r="G38" s="107">
        <f t="shared" si="2"/>
        <v>1090258.569801698</v>
      </c>
    </row>
    <row r="39" spans="2:7">
      <c r="B39" s="105">
        <v>33</v>
      </c>
      <c r="C39" s="100">
        <f t="shared" si="0"/>
        <v>77295.096726431104</v>
      </c>
      <c r="D39" s="100">
        <f t="shared" si="1"/>
        <v>13559.784090377063</v>
      </c>
      <c r="E39" s="100">
        <f t="shared" si="3"/>
        <v>32466186.720178526</v>
      </c>
      <c r="F39" s="100">
        <f t="shared" si="5"/>
        <v>90854.880816808174</v>
      </c>
      <c r="G39" s="107">
        <f t="shared" si="2"/>
        <v>1090258.569801698</v>
      </c>
    </row>
    <row r="40" spans="2:7">
      <c r="B40" s="105">
        <v>34</v>
      </c>
      <c r="C40" s="100">
        <f t="shared" si="0"/>
        <v>77327.303016733786</v>
      </c>
      <c r="D40" s="100">
        <f t="shared" si="1"/>
        <v>13527.577800074381</v>
      </c>
      <c r="E40" s="100">
        <f t="shared" si="3"/>
        <v>32388859.417161793</v>
      </c>
      <c r="F40" s="100">
        <f t="shared" si="5"/>
        <v>90854.880816808174</v>
      </c>
      <c r="G40" s="107">
        <f t="shared" si="2"/>
        <v>1090258.569801698</v>
      </c>
    </row>
    <row r="41" spans="2:7">
      <c r="B41" s="105">
        <v>35</v>
      </c>
      <c r="C41" s="100">
        <f t="shared" si="0"/>
        <v>77359.522726324096</v>
      </c>
      <c r="D41" s="100">
        <f t="shared" si="1"/>
        <v>13495.358090484076</v>
      </c>
      <c r="E41" s="100">
        <f t="shared" si="3"/>
        <v>32311499.894435469</v>
      </c>
      <c r="F41" s="100">
        <f t="shared" si="5"/>
        <v>90854.880816808174</v>
      </c>
      <c r="G41" s="107">
        <f t="shared" si="2"/>
        <v>1090258.569801698</v>
      </c>
    </row>
    <row r="42" spans="2:7">
      <c r="B42" s="105">
        <v>36</v>
      </c>
      <c r="C42" s="100">
        <f t="shared" si="0"/>
        <v>77391.75586079339</v>
      </c>
      <c r="D42" s="100">
        <f t="shared" si="1"/>
        <v>13463.124956014775</v>
      </c>
      <c r="E42" s="100">
        <f t="shared" si="3"/>
        <v>32234108.138574675</v>
      </c>
      <c r="F42" s="100">
        <f t="shared" ref="F42:F105" si="6">SUM(C42:D42)</f>
        <v>90854.88081680816</v>
      </c>
      <c r="G42" s="107">
        <f t="shared" si="2"/>
        <v>1090258.569801698</v>
      </c>
    </row>
    <row r="43" spans="2:7">
      <c r="B43" s="105">
        <v>37</v>
      </c>
      <c r="C43" s="100">
        <f t="shared" si="0"/>
        <v>77424.00242573538</v>
      </c>
      <c r="D43" s="100">
        <f t="shared" ref="D43:D106" si="7">IPMT(C$3/12,B43,D$3*12,B$3*-1,0)</f>
        <v>13430.878391072778</v>
      </c>
      <c r="E43" s="100">
        <f t="shared" ref="E43:E106" si="8">E42-C43</f>
        <v>32156684.136148941</v>
      </c>
      <c r="F43" s="100">
        <f t="shared" si="6"/>
        <v>90854.88081680816</v>
      </c>
      <c r="G43" s="107">
        <f t="shared" si="2"/>
        <v>1090258.569801698</v>
      </c>
    </row>
    <row r="44" spans="2:7">
      <c r="B44" s="105">
        <v>38</v>
      </c>
      <c r="C44" s="100">
        <f t="shared" si="0"/>
        <v>77456.262426746107</v>
      </c>
      <c r="D44" s="100">
        <f t="shared" si="7"/>
        <v>13398.618390062054</v>
      </c>
      <c r="E44" s="100">
        <f t="shared" si="8"/>
        <v>32079227.873722196</v>
      </c>
      <c r="F44" s="100">
        <f t="shared" si="6"/>
        <v>90854.88081680816</v>
      </c>
      <c r="G44" s="107">
        <f t="shared" si="2"/>
        <v>1090258.569801698</v>
      </c>
    </row>
    <row r="45" spans="2:7">
      <c r="B45" s="105">
        <v>39</v>
      </c>
      <c r="C45" s="100">
        <f t="shared" si="0"/>
        <v>77488.535869423911</v>
      </c>
      <c r="D45" s="100">
        <f t="shared" si="7"/>
        <v>13366.344947384243</v>
      </c>
      <c r="E45" s="100">
        <f t="shared" si="8"/>
        <v>32001739.337852772</v>
      </c>
      <c r="F45" s="100">
        <f t="shared" si="6"/>
        <v>90854.88081680816</v>
      </c>
      <c r="G45" s="107">
        <f t="shared" si="2"/>
        <v>1090258.569801698</v>
      </c>
    </row>
    <row r="46" spans="2:7">
      <c r="B46" s="105">
        <v>40</v>
      </c>
      <c r="C46" s="100">
        <f t="shared" si="0"/>
        <v>77520.822759369505</v>
      </c>
      <c r="D46" s="100">
        <f t="shared" si="7"/>
        <v>13334.058057438649</v>
      </c>
      <c r="E46" s="100">
        <f t="shared" si="8"/>
        <v>31924218.515093401</v>
      </c>
      <c r="F46" s="100">
        <f t="shared" si="6"/>
        <v>90854.88081680816</v>
      </c>
      <c r="G46" s="107">
        <f t="shared" si="2"/>
        <v>1090258.569801698</v>
      </c>
    </row>
    <row r="47" spans="2:7">
      <c r="B47" s="105">
        <v>41</v>
      </c>
      <c r="C47" s="100">
        <f t="shared" si="0"/>
        <v>77553.123102185913</v>
      </c>
      <c r="D47" s="100">
        <f t="shared" si="7"/>
        <v>13301.757714622245</v>
      </c>
      <c r="E47" s="100">
        <f t="shared" si="8"/>
        <v>31846665.391991217</v>
      </c>
      <c r="F47" s="100">
        <f t="shared" si="6"/>
        <v>90854.88081680816</v>
      </c>
      <c r="G47" s="107">
        <f t="shared" si="2"/>
        <v>1090258.569801698</v>
      </c>
    </row>
    <row r="48" spans="2:7">
      <c r="B48" s="105">
        <v>42</v>
      </c>
      <c r="C48" s="100">
        <f t="shared" si="0"/>
        <v>77585.43690347849</v>
      </c>
      <c r="D48" s="100">
        <f t="shared" si="7"/>
        <v>13269.443913329667</v>
      </c>
      <c r="E48" s="100">
        <f t="shared" si="8"/>
        <v>31769079.95508774</v>
      </c>
      <c r="F48" s="100">
        <f t="shared" si="6"/>
        <v>90854.88081680816</v>
      </c>
      <c r="G48" s="107">
        <f t="shared" si="2"/>
        <v>1090258.569801698</v>
      </c>
    </row>
    <row r="49" spans="2:7">
      <c r="B49" s="105">
        <v>43</v>
      </c>
      <c r="C49" s="100">
        <f t="shared" si="0"/>
        <v>77617.764168854948</v>
      </c>
      <c r="D49" s="100">
        <f t="shared" si="7"/>
        <v>13237.11664795322</v>
      </c>
      <c r="E49" s="100">
        <f t="shared" si="8"/>
        <v>31691462.190918885</v>
      </c>
      <c r="F49" s="100">
        <f t="shared" si="6"/>
        <v>90854.880816808174</v>
      </c>
      <c r="G49" s="107">
        <f t="shared" si="2"/>
        <v>1090258.569801698</v>
      </c>
    </row>
    <row r="50" spans="2:7">
      <c r="B50" s="105">
        <v>44</v>
      </c>
      <c r="C50" s="100">
        <f t="shared" si="0"/>
        <v>77650.104903925298</v>
      </c>
      <c r="D50" s="100">
        <f t="shared" si="7"/>
        <v>13204.775912882866</v>
      </c>
      <c r="E50" s="100">
        <f t="shared" si="8"/>
        <v>31613812.08601496</v>
      </c>
      <c r="F50" s="100">
        <f t="shared" si="6"/>
        <v>90854.88081680816</v>
      </c>
      <c r="G50" s="107">
        <f t="shared" si="2"/>
        <v>1090258.569801698</v>
      </c>
    </row>
    <row r="51" spans="2:7">
      <c r="B51" s="105">
        <v>45</v>
      </c>
      <c r="C51" s="100">
        <f t="shared" si="0"/>
        <v>77682.459114301935</v>
      </c>
      <c r="D51" s="100">
        <f t="shared" si="7"/>
        <v>13172.421702506226</v>
      </c>
      <c r="E51" s="100">
        <f t="shared" si="8"/>
        <v>31536129.626900658</v>
      </c>
      <c r="F51" s="100">
        <f t="shared" si="6"/>
        <v>90854.88081680816</v>
      </c>
      <c r="G51" s="107">
        <f t="shared" si="2"/>
        <v>1090258.569801698</v>
      </c>
    </row>
    <row r="52" spans="2:7">
      <c r="B52" s="105">
        <v>46</v>
      </c>
      <c r="C52" s="100">
        <f t="shared" si="0"/>
        <v>77714.826805599558</v>
      </c>
      <c r="D52" s="100">
        <f t="shared" si="7"/>
        <v>13140.054011208602</v>
      </c>
      <c r="E52" s="100">
        <f t="shared" si="8"/>
        <v>31458414.800095059</v>
      </c>
      <c r="F52" s="100">
        <f t="shared" si="6"/>
        <v>90854.88081680816</v>
      </c>
      <c r="G52" s="107">
        <f t="shared" si="2"/>
        <v>1090258.569801698</v>
      </c>
    </row>
    <row r="53" spans="2:7">
      <c r="B53" s="105">
        <v>47</v>
      </c>
      <c r="C53" s="100">
        <f t="shared" si="0"/>
        <v>77747.207983435233</v>
      </c>
      <c r="D53" s="100">
        <f t="shared" si="7"/>
        <v>13107.672833372937</v>
      </c>
      <c r="E53" s="100">
        <f t="shared" si="8"/>
        <v>31380667.592111625</v>
      </c>
      <c r="F53" s="100">
        <f t="shared" si="6"/>
        <v>90854.880816808174</v>
      </c>
      <c r="G53" s="107">
        <f t="shared" si="2"/>
        <v>1090258.569801698</v>
      </c>
    </row>
    <row r="54" spans="2:7">
      <c r="B54" s="105">
        <v>48</v>
      </c>
      <c r="C54" s="100">
        <f t="shared" si="0"/>
        <v>77779.602653428316</v>
      </c>
      <c r="D54" s="100">
        <f t="shared" si="7"/>
        <v>13075.278163379837</v>
      </c>
      <c r="E54" s="100">
        <f t="shared" si="8"/>
        <v>31302887.989458196</v>
      </c>
      <c r="F54" s="100">
        <f t="shared" si="6"/>
        <v>90854.880816808145</v>
      </c>
      <c r="G54" s="107">
        <f t="shared" si="2"/>
        <v>1090258.5698016977</v>
      </c>
    </row>
    <row r="55" spans="2:7">
      <c r="B55" s="105">
        <v>49</v>
      </c>
      <c r="C55" s="100">
        <f t="shared" si="0"/>
        <v>77812.010821200587</v>
      </c>
      <c r="D55" s="100">
        <f t="shared" si="7"/>
        <v>13042.869995607576</v>
      </c>
      <c r="E55" s="100">
        <f t="shared" si="8"/>
        <v>31225075.978636995</v>
      </c>
      <c r="F55" s="100">
        <f t="shared" si="6"/>
        <v>90854.88081680816</v>
      </c>
      <c r="G55" s="107">
        <f t="shared" si="2"/>
        <v>1090258.569801698</v>
      </c>
    </row>
    <row r="56" spans="2:7">
      <c r="B56" s="105">
        <v>50</v>
      </c>
      <c r="C56" s="100">
        <f t="shared" si="0"/>
        <v>77844.432492376087</v>
      </c>
      <c r="D56" s="100">
        <f t="shared" si="7"/>
        <v>13010.448324432076</v>
      </c>
      <c r="E56" s="100">
        <f t="shared" si="8"/>
        <v>31147231.54614462</v>
      </c>
      <c r="F56" s="100">
        <f t="shared" si="6"/>
        <v>90854.88081680816</v>
      </c>
      <c r="G56" s="107">
        <f t="shared" si="2"/>
        <v>1090258.569801698</v>
      </c>
    </row>
    <row r="57" spans="2:7">
      <c r="B57" s="105">
        <v>51</v>
      </c>
      <c r="C57" s="100">
        <f t="shared" si="0"/>
        <v>77876.86767258124</v>
      </c>
      <c r="D57" s="100">
        <f t="shared" si="7"/>
        <v>12978.013144226919</v>
      </c>
      <c r="E57" s="100">
        <f t="shared" si="8"/>
        <v>31069354.678472038</v>
      </c>
      <c r="F57" s="100">
        <f t="shared" si="6"/>
        <v>90854.88081680816</v>
      </c>
      <c r="G57" s="107">
        <f t="shared" si="2"/>
        <v>1090258.569801698</v>
      </c>
    </row>
    <row r="58" spans="2:7">
      <c r="B58" s="105">
        <v>52</v>
      </c>
      <c r="C58" s="100">
        <f t="shared" si="0"/>
        <v>77909.31636744483</v>
      </c>
      <c r="D58" s="100">
        <f t="shared" si="7"/>
        <v>12945.564449363343</v>
      </c>
      <c r="E58" s="100">
        <f t="shared" si="8"/>
        <v>30991445.362104595</v>
      </c>
      <c r="F58" s="100">
        <f t="shared" si="6"/>
        <v>90854.880816808174</v>
      </c>
      <c r="G58" s="107">
        <f t="shared" si="2"/>
        <v>1090258.569801698</v>
      </c>
    </row>
    <row r="59" spans="2:7">
      <c r="B59" s="105">
        <v>53</v>
      </c>
      <c r="C59" s="100">
        <f t="shared" si="0"/>
        <v>77941.778582597923</v>
      </c>
      <c r="D59" s="100">
        <f t="shared" si="7"/>
        <v>12913.102234210241</v>
      </c>
      <c r="E59" s="100">
        <f t="shared" si="8"/>
        <v>30913503.583521996</v>
      </c>
      <c r="F59" s="100">
        <f t="shared" si="6"/>
        <v>90854.88081680816</v>
      </c>
      <c r="G59" s="107">
        <f t="shared" si="2"/>
        <v>1090258.569801698</v>
      </c>
    </row>
    <row r="60" spans="2:7">
      <c r="B60" s="105">
        <v>54</v>
      </c>
      <c r="C60" s="100">
        <f t="shared" si="0"/>
        <v>77974.254323674017</v>
      </c>
      <c r="D60" s="100">
        <f t="shared" si="7"/>
        <v>12880.626493134157</v>
      </c>
      <c r="E60" s="100">
        <f t="shared" si="8"/>
        <v>30835529.329198323</v>
      </c>
      <c r="F60" s="100">
        <f t="shared" si="6"/>
        <v>90854.880816808174</v>
      </c>
      <c r="G60" s="107">
        <f t="shared" si="2"/>
        <v>1090258.569801698</v>
      </c>
    </row>
    <row r="61" spans="2:7">
      <c r="B61" s="105">
        <v>55</v>
      </c>
      <c r="C61" s="100">
        <f t="shared" si="0"/>
        <v>78006.743596308865</v>
      </c>
      <c r="D61" s="100">
        <f t="shared" si="7"/>
        <v>12848.137220499297</v>
      </c>
      <c r="E61" s="100">
        <f t="shared" si="8"/>
        <v>30757522.585602015</v>
      </c>
      <c r="F61" s="100">
        <f t="shared" si="6"/>
        <v>90854.88081680816</v>
      </c>
      <c r="G61" s="107">
        <f t="shared" si="2"/>
        <v>1090258.569801698</v>
      </c>
    </row>
    <row r="62" spans="2:7">
      <c r="B62" s="105">
        <v>56</v>
      </c>
      <c r="C62" s="100">
        <f t="shared" si="0"/>
        <v>78039.246406140664</v>
      </c>
      <c r="D62" s="100">
        <f t="shared" si="7"/>
        <v>12815.634410667499</v>
      </c>
      <c r="E62" s="100">
        <f t="shared" si="8"/>
        <v>30679483.339195874</v>
      </c>
      <c r="F62" s="100">
        <f t="shared" si="6"/>
        <v>90854.88081680816</v>
      </c>
      <c r="G62" s="107">
        <f t="shared" si="2"/>
        <v>1090258.569801698</v>
      </c>
    </row>
    <row r="63" spans="2:7">
      <c r="B63" s="105">
        <v>57</v>
      </c>
      <c r="C63" s="100">
        <f t="shared" si="0"/>
        <v>78071.762758809899</v>
      </c>
      <c r="D63" s="100">
        <f t="shared" si="7"/>
        <v>12783.118057998274</v>
      </c>
      <c r="E63" s="100">
        <f t="shared" si="8"/>
        <v>30601411.576437064</v>
      </c>
      <c r="F63" s="100">
        <f t="shared" si="6"/>
        <v>90854.880816808174</v>
      </c>
      <c r="G63" s="107">
        <f t="shared" si="2"/>
        <v>1090258.569801698</v>
      </c>
    </row>
    <row r="64" spans="2:7">
      <c r="B64" s="105">
        <v>58</v>
      </c>
      <c r="C64" s="100">
        <f t="shared" si="0"/>
        <v>78104.292659959392</v>
      </c>
      <c r="D64" s="100">
        <f t="shared" si="7"/>
        <v>12750.588156848768</v>
      </c>
      <c r="E64" s="100">
        <f t="shared" si="8"/>
        <v>30523307.283777103</v>
      </c>
      <c r="F64" s="100">
        <f t="shared" si="6"/>
        <v>90854.88081680816</v>
      </c>
      <c r="G64" s="107">
        <f t="shared" si="2"/>
        <v>1090258.569801698</v>
      </c>
    </row>
    <row r="65" spans="2:7">
      <c r="B65" s="105">
        <v>59</v>
      </c>
      <c r="C65" s="100">
        <f t="shared" si="0"/>
        <v>78136.836115234371</v>
      </c>
      <c r="D65" s="100">
        <f t="shared" si="7"/>
        <v>12718.044701573786</v>
      </c>
      <c r="E65" s="100">
        <f t="shared" si="8"/>
        <v>30445170.447661869</v>
      </c>
      <c r="F65" s="100">
        <f t="shared" si="6"/>
        <v>90854.88081680816</v>
      </c>
      <c r="G65" s="107">
        <f t="shared" si="2"/>
        <v>1090258.569801698</v>
      </c>
    </row>
    <row r="66" spans="2:7">
      <c r="B66" s="105">
        <v>60</v>
      </c>
      <c r="C66" s="100">
        <f t="shared" si="0"/>
        <v>78169.393130282391</v>
      </c>
      <c r="D66" s="100">
        <f t="shared" si="7"/>
        <v>12685.487686525772</v>
      </c>
      <c r="E66" s="100">
        <f t="shared" si="8"/>
        <v>30367001.054531585</v>
      </c>
      <c r="F66" s="100">
        <f t="shared" si="6"/>
        <v>90854.88081680816</v>
      </c>
      <c r="G66" s="107">
        <f t="shared" si="2"/>
        <v>1090258.569801698</v>
      </c>
    </row>
    <row r="67" spans="2:7">
      <c r="B67" s="105">
        <v>61</v>
      </c>
      <c r="C67" s="100">
        <f t="shared" si="0"/>
        <v>78201.963710753334</v>
      </c>
      <c r="D67" s="100">
        <f t="shared" si="7"/>
        <v>12652.917106054821</v>
      </c>
      <c r="E67" s="100">
        <f t="shared" si="8"/>
        <v>30288799.09082083</v>
      </c>
      <c r="F67" s="100">
        <f t="shared" si="6"/>
        <v>90854.88081680816</v>
      </c>
      <c r="G67" s="107">
        <f t="shared" si="2"/>
        <v>1090258.569801698</v>
      </c>
    </row>
    <row r="68" spans="2:7">
      <c r="B68" s="105">
        <v>62</v>
      </c>
      <c r="C68" s="100">
        <f t="shared" si="0"/>
        <v>78234.547862299485</v>
      </c>
      <c r="D68" s="100">
        <f t="shared" si="7"/>
        <v>12620.332954508674</v>
      </c>
      <c r="E68" s="100">
        <f t="shared" si="8"/>
        <v>30210564.542958532</v>
      </c>
      <c r="F68" s="100">
        <f t="shared" si="6"/>
        <v>90854.88081680816</v>
      </c>
      <c r="G68" s="107">
        <f t="shared" si="2"/>
        <v>1090258.569801698</v>
      </c>
    </row>
    <row r="69" spans="2:7">
      <c r="B69" s="105">
        <v>63</v>
      </c>
      <c r="C69" s="100">
        <f t="shared" si="0"/>
        <v>78267.145590575441</v>
      </c>
      <c r="D69" s="100">
        <f t="shared" si="7"/>
        <v>12587.735226232717</v>
      </c>
      <c r="E69" s="100">
        <f t="shared" si="8"/>
        <v>30132297.397367954</v>
      </c>
      <c r="F69" s="100">
        <f t="shared" si="6"/>
        <v>90854.88081680816</v>
      </c>
      <c r="G69" s="107">
        <f t="shared" si="2"/>
        <v>1090258.569801698</v>
      </c>
    </row>
    <row r="70" spans="2:7">
      <c r="B70" s="105">
        <v>64</v>
      </c>
      <c r="C70" s="100">
        <f t="shared" si="0"/>
        <v>78299.756901238186</v>
      </c>
      <c r="D70" s="100">
        <f t="shared" si="7"/>
        <v>12555.123915569975</v>
      </c>
      <c r="E70" s="100">
        <f t="shared" si="8"/>
        <v>30053997.640466716</v>
      </c>
      <c r="F70" s="100">
        <f t="shared" si="6"/>
        <v>90854.88081680816</v>
      </c>
      <c r="G70" s="107">
        <f t="shared" si="2"/>
        <v>1090258.569801698</v>
      </c>
    </row>
    <row r="71" spans="2:7">
      <c r="B71" s="105">
        <v>65</v>
      </c>
      <c r="C71" s="100">
        <f t="shared" si="0"/>
        <v>78332.381799947034</v>
      </c>
      <c r="D71" s="100">
        <f t="shared" si="7"/>
        <v>12522.499016861126</v>
      </c>
      <c r="E71" s="100">
        <f t="shared" si="8"/>
        <v>29975665.258666769</v>
      </c>
      <c r="F71" s="100">
        <f t="shared" si="6"/>
        <v>90854.88081680816</v>
      </c>
      <c r="G71" s="107">
        <f t="shared" si="2"/>
        <v>1090258.569801698</v>
      </c>
    </row>
    <row r="72" spans="2:7">
      <c r="B72" s="105">
        <v>66</v>
      </c>
      <c r="C72" s="100">
        <f t="shared" ref="C72:C135" si="9">PPMT(C$3/12,B72,D$3*12,B$3*-1,0,0)</f>
        <v>78365.020292363683</v>
      </c>
      <c r="D72" s="100">
        <f t="shared" si="7"/>
        <v>12489.860524444481</v>
      </c>
      <c r="E72" s="100">
        <f t="shared" si="8"/>
        <v>29897300.238374405</v>
      </c>
      <c r="F72" s="100">
        <f t="shared" si="6"/>
        <v>90854.88081680816</v>
      </c>
      <c r="G72" s="107">
        <f t="shared" ref="G72:G135" si="10">F72*12</f>
        <v>1090258.569801698</v>
      </c>
    </row>
    <row r="73" spans="2:7">
      <c r="B73" s="105">
        <v>67</v>
      </c>
      <c r="C73" s="100">
        <f t="shared" si="9"/>
        <v>78397.672384152174</v>
      </c>
      <c r="D73" s="100">
        <f t="shared" si="7"/>
        <v>12457.208432655996</v>
      </c>
      <c r="E73" s="100">
        <f t="shared" si="8"/>
        <v>29818902.565990254</v>
      </c>
      <c r="F73" s="100">
        <f t="shared" si="6"/>
        <v>90854.880816808174</v>
      </c>
      <c r="G73" s="107">
        <f t="shared" si="10"/>
        <v>1090258.569801698</v>
      </c>
    </row>
    <row r="74" spans="2:7">
      <c r="B74" s="105">
        <v>68</v>
      </c>
      <c r="C74" s="100">
        <f t="shared" si="9"/>
        <v>78430.338080978894</v>
      </c>
      <c r="D74" s="100">
        <f t="shared" si="7"/>
        <v>12424.542735829267</v>
      </c>
      <c r="E74" s="100">
        <f t="shared" si="8"/>
        <v>29740472.227909274</v>
      </c>
      <c r="F74" s="100">
        <f t="shared" si="6"/>
        <v>90854.88081680816</v>
      </c>
      <c r="G74" s="107">
        <f t="shared" si="10"/>
        <v>1090258.569801698</v>
      </c>
    </row>
    <row r="75" spans="2:7">
      <c r="B75" s="105">
        <v>69</v>
      </c>
      <c r="C75" s="100">
        <f t="shared" si="9"/>
        <v>78463.017388512628</v>
      </c>
      <c r="D75" s="100">
        <f t="shared" si="7"/>
        <v>12391.863428295526</v>
      </c>
      <c r="E75" s="100">
        <f t="shared" si="8"/>
        <v>29662009.210520763</v>
      </c>
      <c r="F75" s="100">
        <f t="shared" si="6"/>
        <v>90854.88081680816</v>
      </c>
      <c r="G75" s="107">
        <f t="shared" si="10"/>
        <v>1090258.569801698</v>
      </c>
    </row>
    <row r="76" spans="2:7">
      <c r="B76" s="105">
        <v>70</v>
      </c>
      <c r="C76" s="100">
        <f t="shared" si="9"/>
        <v>78495.710312424504</v>
      </c>
      <c r="D76" s="100">
        <f t="shared" si="7"/>
        <v>12359.170504383648</v>
      </c>
      <c r="E76" s="100">
        <f t="shared" si="8"/>
        <v>29583513.500208337</v>
      </c>
      <c r="F76" s="100">
        <f t="shared" si="6"/>
        <v>90854.880816808145</v>
      </c>
      <c r="G76" s="107">
        <f t="shared" si="10"/>
        <v>1090258.5698016977</v>
      </c>
    </row>
    <row r="77" spans="2:7">
      <c r="B77" s="105">
        <v>71</v>
      </c>
      <c r="C77" s="100">
        <f t="shared" si="9"/>
        <v>78528.416858388024</v>
      </c>
      <c r="D77" s="100">
        <f t="shared" si="7"/>
        <v>12326.463958420136</v>
      </c>
      <c r="E77" s="100">
        <f t="shared" si="8"/>
        <v>29504985.083349951</v>
      </c>
      <c r="F77" s="100">
        <f t="shared" si="6"/>
        <v>90854.88081680816</v>
      </c>
      <c r="G77" s="107">
        <f t="shared" si="10"/>
        <v>1090258.569801698</v>
      </c>
    </row>
    <row r="78" spans="2:7">
      <c r="B78" s="105">
        <v>72</v>
      </c>
      <c r="C78" s="100">
        <f t="shared" si="9"/>
        <v>78561.137032079016</v>
      </c>
      <c r="D78" s="100">
        <f t="shared" si="7"/>
        <v>12293.74378472914</v>
      </c>
      <c r="E78" s="100">
        <f t="shared" si="8"/>
        <v>29426423.94631787</v>
      </c>
      <c r="F78" s="100">
        <f t="shared" si="6"/>
        <v>90854.88081680816</v>
      </c>
      <c r="G78" s="107">
        <f t="shared" si="10"/>
        <v>1090258.569801698</v>
      </c>
    </row>
    <row r="79" spans="2:7">
      <c r="B79" s="105">
        <v>73</v>
      </c>
      <c r="C79" s="100">
        <f t="shared" si="9"/>
        <v>78593.870839175725</v>
      </c>
      <c r="D79" s="100">
        <f t="shared" si="7"/>
        <v>12261.009977632442</v>
      </c>
      <c r="E79" s="100">
        <f t="shared" si="8"/>
        <v>29347830.075478695</v>
      </c>
      <c r="F79" s="100">
        <f t="shared" si="6"/>
        <v>90854.880816808174</v>
      </c>
      <c r="G79" s="107">
        <f t="shared" si="10"/>
        <v>1090258.569801698</v>
      </c>
    </row>
    <row r="80" spans="2:7">
      <c r="B80" s="105">
        <v>74</v>
      </c>
      <c r="C80" s="100">
        <f t="shared" si="9"/>
        <v>78626.618285358709</v>
      </c>
      <c r="D80" s="100">
        <f t="shared" si="7"/>
        <v>12228.262531449453</v>
      </c>
      <c r="E80" s="100">
        <f t="shared" si="8"/>
        <v>29269203.457193337</v>
      </c>
      <c r="F80" s="100">
        <f t="shared" si="6"/>
        <v>90854.88081680816</v>
      </c>
      <c r="G80" s="107">
        <f t="shared" si="10"/>
        <v>1090258.569801698</v>
      </c>
    </row>
    <row r="81" spans="2:7">
      <c r="B81" s="105">
        <v>75</v>
      </c>
      <c r="C81" s="100">
        <f t="shared" si="9"/>
        <v>78659.379376310942</v>
      </c>
      <c r="D81" s="100">
        <f t="shared" si="7"/>
        <v>12195.501440497221</v>
      </c>
      <c r="E81" s="100">
        <f t="shared" si="8"/>
        <v>29190544.077817027</v>
      </c>
      <c r="F81" s="100">
        <f t="shared" si="6"/>
        <v>90854.88081680816</v>
      </c>
      <c r="G81" s="107">
        <f t="shared" si="10"/>
        <v>1090258.569801698</v>
      </c>
    </row>
    <row r="82" spans="2:7">
      <c r="B82" s="105">
        <v>76</v>
      </c>
      <c r="C82" s="100">
        <f t="shared" si="9"/>
        <v>78692.154117717742</v>
      </c>
      <c r="D82" s="100">
        <f t="shared" si="7"/>
        <v>12162.726699090423</v>
      </c>
      <c r="E82" s="100">
        <f t="shared" si="8"/>
        <v>29111851.923699308</v>
      </c>
      <c r="F82" s="100">
        <f t="shared" si="6"/>
        <v>90854.88081680816</v>
      </c>
      <c r="G82" s="107">
        <f t="shared" si="10"/>
        <v>1090258.569801698</v>
      </c>
    </row>
    <row r="83" spans="2:7">
      <c r="B83" s="105">
        <v>77</v>
      </c>
      <c r="C83" s="100">
        <f t="shared" si="9"/>
        <v>78724.942515266797</v>
      </c>
      <c r="D83" s="100">
        <f t="shared" si="7"/>
        <v>12129.938301541373</v>
      </c>
      <c r="E83" s="100">
        <f t="shared" si="8"/>
        <v>29033126.981184043</v>
      </c>
      <c r="F83" s="100">
        <f t="shared" si="6"/>
        <v>90854.880816808174</v>
      </c>
      <c r="G83" s="107">
        <f t="shared" si="10"/>
        <v>1090258.569801698</v>
      </c>
    </row>
    <row r="84" spans="2:7">
      <c r="B84" s="105">
        <v>78</v>
      </c>
      <c r="C84" s="100">
        <f t="shared" si="9"/>
        <v>78757.744574648154</v>
      </c>
      <c r="D84" s="100">
        <f t="shared" si="7"/>
        <v>12097.136242160013</v>
      </c>
      <c r="E84" s="100">
        <f t="shared" si="8"/>
        <v>28954369.236609396</v>
      </c>
      <c r="F84" s="100">
        <f t="shared" si="6"/>
        <v>90854.880816808174</v>
      </c>
      <c r="G84" s="107">
        <f t="shared" si="10"/>
        <v>1090258.569801698</v>
      </c>
    </row>
    <row r="85" spans="2:7">
      <c r="B85" s="105">
        <v>79</v>
      </c>
      <c r="C85" s="100">
        <f t="shared" si="9"/>
        <v>78790.560301554258</v>
      </c>
      <c r="D85" s="100">
        <f t="shared" si="7"/>
        <v>12064.320515253909</v>
      </c>
      <c r="E85" s="100">
        <f t="shared" si="8"/>
        <v>28875578.676307842</v>
      </c>
      <c r="F85" s="100">
        <f t="shared" si="6"/>
        <v>90854.880816808174</v>
      </c>
      <c r="G85" s="107">
        <f t="shared" si="10"/>
        <v>1090258.569801698</v>
      </c>
    </row>
    <row r="86" spans="2:7">
      <c r="B86" s="105">
        <v>80</v>
      </c>
      <c r="C86" s="100">
        <f t="shared" si="9"/>
        <v>78823.389701679902</v>
      </c>
      <c r="D86" s="100">
        <f t="shared" si="7"/>
        <v>12031.491115128261</v>
      </c>
      <c r="E86" s="100">
        <f t="shared" si="8"/>
        <v>28796755.286606163</v>
      </c>
      <c r="F86" s="100">
        <f t="shared" si="6"/>
        <v>90854.88081680816</v>
      </c>
      <c r="G86" s="107">
        <f t="shared" si="10"/>
        <v>1090258.569801698</v>
      </c>
    </row>
    <row r="87" spans="2:7">
      <c r="B87" s="105">
        <v>81</v>
      </c>
      <c r="C87" s="100">
        <f t="shared" si="9"/>
        <v>78856.232780722261</v>
      </c>
      <c r="D87" s="100">
        <f t="shared" si="7"/>
        <v>11998.648036085895</v>
      </c>
      <c r="E87" s="100">
        <f t="shared" si="8"/>
        <v>28717899.053825442</v>
      </c>
      <c r="F87" s="100">
        <f t="shared" si="6"/>
        <v>90854.88081680816</v>
      </c>
      <c r="G87" s="107">
        <f t="shared" si="10"/>
        <v>1090258.569801698</v>
      </c>
    </row>
    <row r="88" spans="2:7">
      <c r="B88" s="105">
        <v>82</v>
      </c>
      <c r="C88" s="100">
        <f t="shared" si="9"/>
        <v>78889.089544380913</v>
      </c>
      <c r="D88" s="100">
        <f t="shared" si="7"/>
        <v>11965.791272427261</v>
      </c>
      <c r="E88" s="100">
        <f t="shared" si="8"/>
        <v>28639009.96428106</v>
      </c>
      <c r="F88" s="100">
        <f t="shared" si="6"/>
        <v>90854.880816808174</v>
      </c>
      <c r="G88" s="107">
        <f t="shared" si="10"/>
        <v>1090258.569801698</v>
      </c>
    </row>
    <row r="89" spans="2:7">
      <c r="B89" s="105">
        <v>83</v>
      </c>
      <c r="C89" s="100">
        <f t="shared" si="9"/>
        <v>78921.959998357735</v>
      </c>
      <c r="D89" s="100">
        <f t="shared" si="7"/>
        <v>11932.920818450437</v>
      </c>
      <c r="E89" s="100">
        <f t="shared" si="8"/>
        <v>28560088.004282702</v>
      </c>
      <c r="F89" s="100">
        <f t="shared" si="6"/>
        <v>90854.880816808174</v>
      </c>
      <c r="G89" s="107">
        <f t="shared" si="10"/>
        <v>1090258.569801698</v>
      </c>
    </row>
    <row r="90" spans="2:7">
      <c r="B90" s="105">
        <v>84</v>
      </c>
      <c r="C90" s="100">
        <f t="shared" si="9"/>
        <v>78954.84414835705</v>
      </c>
      <c r="D90" s="100">
        <f t="shared" si="7"/>
        <v>11900.036668451117</v>
      </c>
      <c r="E90" s="100">
        <f t="shared" si="8"/>
        <v>28481133.160134345</v>
      </c>
      <c r="F90" s="100">
        <f t="shared" si="6"/>
        <v>90854.880816808174</v>
      </c>
      <c r="G90" s="107">
        <f t="shared" si="10"/>
        <v>1090258.569801698</v>
      </c>
    </row>
    <row r="91" spans="2:7">
      <c r="B91" s="105">
        <v>85</v>
      </c>
      <c r="C91" s="100">
        <f t="shared" si="9"/>
        <v>78987.742000085535</v>
      </c>
      <c r="D91" s="100">
        <f t="shared" si="7"/>
        <v>11867.138816722636</v>
      </c>
      <c r="E91" s="100">
        <f t="shared" si="8"/>
        <v>28402145.418134261</v>
      </c>
      <c r="F91" s="100">
        <f t="shared" si="6"/>
        <v>90854.880816808174</v>
      </c>
      <c r="G91" s="107">
        <f t="shared" si="10"/>
        <v>1090258.569801698</v>
      </c>
    </row>
    <row r="92" spans="2:7">
      <c r="B92" s="105">
        <v>86</v>
      </c>
      <c r="C92" s="100">
        <f t="shared" si="9"/>
        <v>79020.653559252227</v>
      </c>
      <c r="D92" s="100">
        <f t="shared" si="7"/>
        <v>11834.227257555933</v>
      </c>
      <c r="E92" s="100">
        <f t="shared" si="8"/>
        <v>28323124.764575008</v>
      </c>
      <c r="F92" s="100">
        <f t="shared" si="6"/>
        <v>90854.88081680816</v>
      </c>
      <c r="G92" s="107">
        <f t="shared" si="10"/>
        <v>1090258.569801698</v>
      </c>
    </row>
    <row r="93" spans="2:7">
      <c r="B93" s="105">
        <v>87</v>
      </c>
      <c r="C93" s="100">
        <f t="shared" si="9"/>
        <v>79053.578831568593</v>
      </c>
      <c r="D93" s="100">
        <f t="shared" si="7"/>
        <v>11801.301985239579</v>
      </c>
      <c r="E93" s="100">
        <f t="shared" si="8"/>
        <v>28244071.18574344</v>
      </c>
      <c r="F93" s="100">
        <f t="shared" si="6"/>
        <v>90854.880816808174</v>
      </c>
      <c r="G93" s="107">
        <f t="shared" si="10"/>
        <v>1090258.569801698</v>
      </c>
    </row>
    <row r="94" spans="2:7">
      <c r="B94" s="105">
        <v>88</v>
      </c>
      <c r="C94" s="100">
        <f t="shared" si="9"/>
        <v>79086.517822748399</v>
      </c>
      <c r="D94" s="100">
        <f t="shared" si="7"/>
        <v>11768.362994059757</v>
      </c>
      <c r="E94" s="100">
        <f t="shared" si="8"/>
        <v>28164984.66792069</v>
      </c>
      <c r="F94" s="100">
        <f t="shared" si="6"/>
        <v>90854.88081680816</v>
      </c>
      <c r="G94" s="107">
        <f t="shared" si="10"/>
        <v>1090258.569801698</v>
      </c>
    </row>
    <row r="95" spans="2:7">
      <c r="B95" s="105">
        <v>89</v>
      </c>
      <c r="C95" s="100">
        <f t="shared" si="9"/>
        <v>79119.470538507885</v>
      </c>
      <c r="D95" s="100">
        <f t="shared" si="7"/>
        <v>11735.41027830028</v>
      </c>
      <c r="E95" s="100">
        <f t="shared" si="8"/>
        <v>28085865.197382182</v>
      </c>
      <c r="F95" s="100">
        <f t="shared" si="6"/>
        <v>90854.88081680816</v>
      </c>
      <c r="G95" s="107">
        <f t="shared" si="10"/>
        <v>1090258.569801698</v>
      </c>
    </row>
    <row r="96" spans="2:7">
      <c r="B96" s="105">
        <v>90</v>
      </c>
      <c r="C96" s="100">
        <f t="shared" si="9"/>
        <v>79152.436984565604</v>
      </c>
      <c r="D96" s="100">
        <f t="shared" si="7"/>
        <v>11702.443832242567</v>
      </c>
      <c r="E96" s="100">
        <f t="shared" si="8"/>
        <v>28006712.760397617</v>
      </c>
      <c r="F96" s="100">
        <f t="shared" si="6"/>
        <v>90854.880816808174</v>
      </c>
      <c r="G96" s="107">
        <f t="shared" si="10"/>
        <v>1090258.569801698</v>
      </c>
    </row>
    <row r="97" spans="2:7">
      <c r="B97" s="105">
        <v>91</v>
      </c>
      <c r="C97" s="100">
        <f t="shared" si="9"/>
        <v>79185.417166642495</v>
      </c>
      <c r="D97" s="100">
        <f t="shared" si="7"/>
        <v>11669.463650165666</v>
      </c>
      <c r="E97" s="100">
        <f t="shared" si="8"/>
        <v>27927527.343230974</v>
      </c>
      <c r="F97" s="100">
        <f t="shared" si="6"/>
        <v>90854.88081680816</v>
      </c>
      <c r="G97" s="107">
        <f t="shared" si="10"/>
        <v>1090258.569801698</v>
      </c>
    </row>
    <row r="98" spans="2:7">
      <c r="B98" s="105">
        <v>92</v>
      </c>
      <c r="C98" s="100">
        <f t="shared" si="9"/>
        <v>79218.41109046193</v>
      </c>
      <c r="D98" s="100">
        <f t="shared" si="7"/>
        <v>11636.469726346233</v>
      </c>
      <c r="E98" s="100">
        <f t="shared" si="8"/>
        <v>27848308.932140511</v>
      </c>
      <c r="F98" s="100">
        <f t="shared" si="6"/>
        <v>90854.88081680816</v>
      </c>
      <c r="G98" s="107">
        <f t="shared" si="10"/>
        <v>1090258.569801698</v>
      </c>
    </row>
    <row r="99" spans="2:7">
      <c r="B99" s="105">
        <v>93</v>
      </c>
      <c r="C99" s="100">
        <f t="shared" si="9"/>
        <v>79251.418761749621</v>
      </c>
      <c r="D99" s="100">
        <f t="shared" si="7"/>
        <v>11603.462055058542</v>
      </c>
      <c r="E99" s="100">
        <f t="shared" si="8"/>
        <v>27769057.513378762</v>
      </c>
      <c r="F99" s="100">
        <f t="shared" si="6"/>
        <v>90854.88081680816</v>
      </c>
      <c r="G99" s="107">
        <f t="shared" si="10"/>
        <v>1090258.569801698</v>
      </c>
    </row>
    <row r="100" spans="2:7">
      <c r="B100" s="105">
        <v>94</v>
      </c>
      <c r="C100" s="100">
        <f t="shared" si="9"/>
        <v>79284.440186233682</v>
      </c>
      <c r="D100" s="100">
        <f t="shared" si="7"/>
        <v>11570.440630574478</v>
      </c>
      <c r="E100" s="100">
        <f t="shared" si="8"/>
        <v>27689773.073192529</v>
      </c>
      <c r="F100" s="100">
        <f t="shared" si="6"/>
        <v>90854.88081680816</v>
      </c>
      <c r="G100" s="107">
        <f t="shared" si="10"/>
        <v>1090258.569801698</v>
      </c>
    </row>
    <row r="101" spans="2:7">
      <c r="B101" s="105">
        <v>95</v>
      </c>
      <c r="C101" s="100">
        <f t="shared" si="9"/>
        <v>79317.475369644613</v>
      </c>
      <c r="D101" s="100">
        <f t="shared" si="7"/>
        <v>11537.405447163546</v>
      </c>
      <c r="E101" s="100">
        <f t="shared" si="8"/>
        <v>27610455.597822886</v>
      </c>
      <c r="F101" s="100">
        <f t="shared" si="6"/>
        <v>90854.88081680816</v>
      </c>
      <c r="G101" s="107">
        <f t="shared" si="10"/>
        <v>1090258.569801698</v>
      </c>
    </row>
    <row r="102" spans="2:7">
      <c r="B102" s="105">
        <v>96</v>
      </c>
      <c r="C102" s="100">
        <f t="shared" si="9"/>
        <v>79350.524317715302</v>
      </c>
      <c r="D102" s="100">
        <f t="shared" si="7"/>
        <v>11504.356499092864</v>
      </c>
      <c r="E102" s="100">
        <f t="shared" si="8"/>
        <v>27531105.073505171</v>
      </c>
      <c r="F102" s="100">
        <f t="shared" si="6"/>
        <v>90854.880816808174</v>
      </c>
      <c r="G102" s="107">
        <f t="shared" si="10"/>
        <v>1090258.569801698</v>
      </c>
    </row>
    <row r="103" spans="2:7">
      <c r="B103" s="105">
        <v>97</v>
      </c>
      <c r="C103" s="100">
        <f t="shared" si="9"/>
        <v>79383.587036181023</v>
      </c>
      <c r="D103" s="100">
        <f t="shared" si="7"/>
        <v>11471.293780627147</v>
      </c>
      <c r="E103" s="100">
        <f t="shared" si="8"/>
        <v>27451721.486468989</v>
      </c>
      <c r="F103" s="100">
        <f t="shared" si="6"/>
        <v>90854.880816808174</v>
      </c>
      <c r="G103" s="107">
        <f t="shared" si="10"/>
        <v>1090258.569801698</v>
      </c>
    </row>
    <row r="104" spans="2:7">
      <c r="B104" s="105">
        <v>98</v>
      </c>
      <c r="C104" s="100">
        <f t="shared" si="9"/>
        <v>79416.66353077942</v>
      </c>
      <c r="D104" s="100">
        <f t="shared" si="7"/>
        <v>11438.217286028739</v>
      </c>
      <c r="E104" s="100">
        <f t="shared" si="8"/>
        <v>27372304.822938211</v>
      </c>
      <c r="F104" s="100">
        <f t="shared" si="6"/>
        <v>90854.88081680816</v>
      </c>
      <c r="G104" s="107">
        <f t="shared" si="10"/>
        <v>1090258.569801698</v>
      </c>
    </row>
    <row r="105" spans="2:7">
      <c r="B105" s="105">
        <v>99</v>
      </c>
      <c r="C105" s="100">
        <f t="shared" si="9"/>
        <v>79449.75380725057</v>
      </c>
      <c r="D105" s="100">
        <f t="shared" si="7"/>
        <v>11405.12700955758</v>
      </c>
      <c r="E105" s="100">
        <f t="shared" si="8"/>
        <v>27292855.069130961</v>
      </c>
      <c r="F105" s="100">
        <f t="shared" si="6"/>
        <v>90854.880816808145</v>
      </c>
      <c r="G105" s="107">
        <f t="shared" si="10"/>
        <v>1090258.5698016977</v>
      </c>
    </row>
    <row r="106" spans="2:7">
      <c r="B106" s="105">
        <v>100</v>
      </c>
      <c r="C106" s="100">
        <f t="shared" si="9"/>
        <v>79482.857871336935</v>
      </c>
      <c r="D106" s="100">
        <f t="shared" si="7"/>
        <v>11372.022945471226</v>
      </c>
      <c r="E106" s="100">
        <f t="shared" si="8"/>
        <v>27213372.211259622</v>
      </c>
      <c r="F106" s="100">
        <f t="shared" ref="F106:F169" si="11">SUM(C106:D106)</f>
        <v>90854.88081680816</v>
      </c>
      <c r="G106" s="107">
        <f t="shared" si="10"/>
        <v>1090258.569801698</v>
      </c>
    </row>
    <row r="107" spans="2:7">
      <c r="B107" s="105">
        <v>101</v>
      </c>
      <c r="C107" s="100">
        <f t="shared" si="9"/>
        <v>79515.97572878332</v>
      </c>
      <c r="D107" s="100">
        <f t="shared" ref="D107:D170" si="12">IPMT(C$3/12,B107,D$3*12,B$3*-1,0)</f>
        <v>11338.905088024834</v>
      </c>
      <c r="E107" s="100">
        <f t="shared" ref="E107:E170" si="13">E106-C107</f>
        <v>27133856.235530838</v>
      </c>
      <c r="F107" s="100">
        <f t="shared" si="11"/>
        <v>90854.88081680816</v>
      </c>
      <c r="G107" s="107">
        <f t="shared" si="10"/>
        <v>1090258.569801698</v>
      </c>
    </row>
    <row r="108" spans="2:7">
      <c r="B108" s="105">
        <v>102</v>
      </c>
      <c r="C108" s="100">
        <f t="shared" si="9"/>
        <v>79549.107385336989</v>
      </c>
      <c r="D108" s="100">
        <f t="shared" si="12"/>
        <v>11305.773431471178</v>
      </c>
      <c r="E108" s="100">
        <f t="shared" si="13"/>
        <v>27054307.128145501</v>
      </c>
      <c r="F108" s="100">
        <f t="shared" si="11"/>
        <v>90854.880816808174</v>
      </c>
      <c r="G108" s="107">
        <f t="shared" si="10"/>
        <v>1090258.569801698</v>
      </c>
    </row>
    <row r="109" spans="2:7">
      <c r="B109" s="105">
        <v>103</v>
      </c>
      <c r="C109" s="100">
        <f t="shared" si="9"/>
        <v>79582.252846747549</v>
      </c>
      <c r="D109" s="100">
        <f t="shared" si="12"/>
        <v>11272.627970060619</v>
      </c>
      <c r="E109" s="100">
        <f t="shared" si="13"/>
        <v>26974724.875298753</v>
      </c>
      <c r="F109" s="100">
        <f t="shared" si="11"/>
        <v>90854.880816808174</v>
      </c>
      <c r="G109" s="107">
        <f t="shared" si="10"/>
        <v>1090258.569801698</v>
      </c>
    </row>
    <row r="110" spans="2:7">
      <c r="B110" s="105">
        <v>104</v>
      </c>
      <c r="C110" s="100">
        <f t="shared" si="9"/>
        <v>79615.412118767024</v>
      </c>
      <c r="D110" s="100">
        <f t="shared" si="12"/>
        <v>11239.468698041141</v>
      </c>
      <c r="E110" s="100">
        <f t="shared" si="13"/>
        <v>26895109.463179987</v>
      </c>
      <c r="F110" s="100">
        <f t="shared" si="11"/>
        <v>90854.88081680816</v>
      </c>
      <c r="G110" s="107">
        <f t="shared" si="10"/>
        <v>1090258.569801698</v>
      </c>
    </row>
    <row r="111" spans="2:7">
      <c r="B111" s="105">
        <v>105</v>
      </c>
      <c r="C111" s="100">
        <f t="shared" si="9"/>
        <v>79648.585207149838</v>
      </c>
      <c r="D111" s="100">
        <f t="shared" si="12"/>
        <v>11206.295609658318</v>
      </c>
      <c r="E111" s="100">
        <f t="shared" si="13"/>
        <v>26815460.877972838</v>
      </c>
      <c r="F111" s="100">
        <f t="shared" si="11"/>
        <v>90854.88081680816</v>
      </c>
      <c r="G111" s="107">
        <f t="shared" si="10"/>
        <v>1090258.569801698</v>
      </c>
    </row>
    <row r="112" spans="2:7">
      <c r="B112" s="105">
        <v>106</v>
      </c>
      <c r="C112" s="100">
        <f t="shared" si="9"/>
        <v>79681.772117652828</v>
      </c>
      <c r="D112" s="100">
        <f t="shared" si="12"/>
        <v>11173.10869915534</v>
      </c>
      <c r="E112" s="100">
        <f t="shared" si="13"/>
        <v>26735779.105855186</v>
      </c>
      <c r="F112" s="100">
        <f t="shared" si="11"/>
        <v>90854.880816808174</v>
      </c>
      <c r="G112" s="107">
        <f t="shared" si="10"/>
        <v>1090258.569801698</v>
      </c>
    </row>
    <row r="113" spans="2:7">
      <c r="B113" s="105">
        <v>107</v>
      </c>
      <c r="C113" s="100">
        <f t="shared" si="9"/>
        <v>79714.97285603518</v>
      </c>
      <c r="D113" s="100">
        <f t="shared" si="12"/>
        <v>11139.907960772987</v>
      </c>
      <c r="E113" s="100">
        <f t="shared" si="13"/>
        <v>26656064.132999152</v>
      </c>
      <c r="F113" s="100">
        <f t="shared" si="11"/>
        <v>90854.880816808174</v>
      </c>
      <c r="G113" s="107">
        <f t="shared" si="10"/>
        <v>1090258.569801698</v>
      </c>
    </row>
    <row r="114" spans="2:7">
      <c r="B114" s="105">
        <v>108</v>
      </c>
      <c r="C114" s="100">
        <f t="shared" si="9"/>
        <v>79748.187428058533</v>
      </c>
      <c r="D114" s="100">
        <f t="shared" si="12"/>
        <v>11106.693388749638</v>
      </c>
      <c r="E114" s="100">
        <f t="shared" si="13"/>
        <v>26576315.945571095</v>
      </c>
      <c r="F114" s="100">
        <f t="shared" si="11"/>
        <v>90854.880816808174</v>
      </c>
      <c r="G114" s="107">
        <f t="shared" si="10"/>
        <v>1090258.569801698</v>
      </c>
    </row>
    <row r="115" spans="2:7">
      <c r="B115" s="105">
        <v>109</v>
      </c>
      <c r="C115" s="100">
        <f t="shared" si="9"/>
        <v>79781.415839486886</v>
      </c>
      <c r="D115" s="100">
        <f t="shared" si="12"/>
        <v>11073.46497732128</v>
      </c>
      <c r="E115" s="100">
        <f t="shared" si="13"/>
        <v>26496534.529731609</v>
      </c>
      <c r="F115" s="100">
        <f t="shared" si="11"/>
        <v>90854.880816808174</v>
      </c>
      <c r="G115" s="107">
        <f t="shared" si="10"/>
        <v>1090258.569801698</v>
      </c>
    </row>
    <row r="116" spans="2:7">
      <c r="B116" s="105">
        <v>110</v>
      </c>
      <c r="C116" s="100">
        <f t="shared" si="9"/>
        <v>79814.65809608667</v>
      </c>
      <c r="D116" s="100">
        <f t="shared" si="12"/>
        <v>11040.222720721495</v>
      </c>
      <c r="E116" s="100">
        <f t="shared" si="13"/>
        <v>26416719.871635523</v>
      </c>
      <c r="F116" s="100">
        <f t="shared" si="11"/>
        <v>90854.88081680816</v>
      </c>
      <c r="G116" s="107">
        <f t="shared" si="10"/>
        <v>1090258.569801698</v>
      </c>
    </row>
    <row r="117" spans="2:7">
      <c r="B117" s="105">
        <v>111</v>
      </c>
      <c r="C117" s="100">
        <f t="shared" si="9"/>
        <v>79847.9142036267</v>
      </c>
      <c r="D117" s="100">
        <f t="shared" si="12"/>
        <v>11006.966613181457</v>
      </c>
      <c r="E117" s="100">
        <f t="shared" si="13"/>
        <v>26336871.957431898</v>
      </c>
      <c r="F117" s="100">
        <f t="shared" si="11"/>
        <v>90854.88081680816</v>
      </c>
      <c r="G117" s="107">
        <f t="shared" si="10"/>
        <v>1090258.569801698</v>
      </c>
    </row>
    <row r="118" spans="2:7">
      <c r="B118" s="105">
        <v>112</v>
      </c>
      <c r="C118" s="100">
        <f t="shared" si="9"/>
        <v>79881.184167878208</v>
      </c>
      <c r="D118" s="100">
        <f t="shared" si="12"/>
        <v>10973.696648929947</v>
      </c>
      <c r="E118" s="100">
        <f t="shared" si="13"/>
        <v>26256990.773264021</v>
      </c>
      <c r="F118" s="100">
        <f t="shared" si="11"/>
        <v>90854.88081680816</v>
      </c>
      <c r="G118" s="107">
        <f t="shared" si="10"/>
        <v>1090258.569801698</v>
      </c>
    </row>
    <row r="119" spans="2:7">
      <c r="B119" s="105">
        <v>113</v>
      </c>
      <c r="C119" s="100">
        <f t="shared" si="9"/>
        <v>79914.467994614839</v>
      </c>
      <c r="D119" s="100">
        <f t="shared" si="12"/>
        <v>10940.41282219333</v>
      </c>
      <c r="E119" s="100">
        <f t="shared" si="13"/>
        <v>26177076.305269405</v>
      </c>
      <c r="F119" s="100">
        <f t="shared" si="11"/>
        <v>90854.880816808174</v>
      </c>
      <c r="G119" s="107">
        <f t="shared" si="10"/>
        <v>1090258.569801698</v>
      </c>
    </row>
    <row r="120" spans="2:7">
      <c r="B120" s="105">
        <v>114</v>
      </c>
      <c r="C120" s="100">
        <f t="shared" si="9"/>
        <v>79947.765689612585</v>
      </c>
      <c r="D120" s="100">
        <f t="shared" si="12"/>
        <v>10907.115127195573</v>
      </c>
      <c r="E120" s="100">
        <f t="shared" si="13"/>
        <v>26097128.539579794</v>
      </c>
      <c r="F120" s="100">
        <f t="shared" si="11"/>
        <v>90854.88081680816</v>
      </c>
      <c r="G120" s="107">
        <f t="shared" si="10"/>
        <v>1090258.569801698</v>
      </c>
    </row>
    <row r="121" spans="2:7">
      <c r="B121" s="105">
        <v>115</v>
      </c>
      <c r="C121" s="100">
        <f t="shared" si="9"/>
        <v>79981.077258649937</v>
      </c>
      <c r="D121" s="100">
        <f t="shared" si="12"/>
        <v>10873.803558158235</v>
      </c>
      <c r="E121" s="100">
        <f t="shared" si="13"/>
        <v>26017147.462321144</v>
      </c>
      <c r="F121" s="100">
        <f t="shared" si="11"/>
        <v>90854.880816808174</v>
      </c>
      <c r="G121" s="107">
        <f t="shared" si="10"/>
        <v>1090258.569801698</v>
      </c>
    </row>
    <row r="122" spans="2:7">
      <c r="B122" s="105">
        <v>116</v>
      </c>
      <c r="C122" s="100">
        <f t="shared" si="9"/>
        <v>80014.402707507703</v>
      </c>
      <c r="D122" s="100">
        <f t="shared" si="12"/>
        <v>10840.478109300464</v>
      </c>
      <c r="E122" s="100">
        <f t="shared" si="13"/>
        <v>25937133.059613638</v>
      </c>
      <c r="F122" s="100">
        <f t="shared" si="11"/>
        <v>90854.880816808174</v>
      </c>
      <c r="G122" s="107">
        <f t="shared" si="10"/>
        <v>1090258.569801698</v>
      </c>
    </row>
    <row r="123" spans="2:7">
      <c r="B123" s="105">
        <v>117</v>
      </c>
      <c r="C123" s="100">
        <f t="shared" si="9"/>
        <v>80047.742041969163</v>
      </c>
      <c r="D123" s="100">
        <f t="shared" si="12"/>
        <v>10807.138774839006</v>
      </c>
      <c r="E123" s="100">
        <f t="shared" si="13"/>
        <v>25857085.31757167</v>
      </c>
      <c r="F123" s="100">
        <f t="shared" si="11"/>
        <v>90854.880816808174</v>
      </c>
      <c r="G123" s="107">
        <f t="shared" si="10"/>
        <v>1090258.569801698</v>
      </c>
    </row>
    <row r="124" spans="2:7">
      <c r="B124" s="105">
        <v>118</v>
      </c>
      <c r="C124" s="100">
        <f t="shared" si="9"/>
        <v>80081.095267819983</v>
      </c>
      <c r="D124" s="100">
        <f t="shared" si="12"/>
        <v>10773.785548988184</v>
      </c>
      <c r="E124" s="100">
        <f t="shared" si="13"/>
        <v>25777004.222303849</v>
      </c>
      <c r="F124" s="100">
        <f t="shared" si="11"/>
        <v>90854.880816808174</v>
      </c>
      <c r="G124" s="107">
        <f t="shared" si="10"/>
        <v>1090258.569801698</v>
      </c>
    </row>
    <row r="125" spans="2:7">
      <c r="B125" s="105">
        <v>119</v>
      </c>
      <c r="C125" s="100">
        <f t="shared" si="9"/>
        <v>80114.462390848232</v>
      </c>
      <c r="D125" s="100">
        <f t="shared" si="12"/>
        <v>10740.418425959926</v>
      </c>
      <c r="E125" s="100">
        <f t="shared" si="13"/>
        <v>25696889.759913001</v>
      </c>
      <c r="F125" s="100">
        <f t="shared" si="11"/>
        <v>90854.88081680816</v>
      </c>
      <c r="G125" s="107">
        <f t="shared" si="10"/>
        <v>1090258.569801698</v>
      </c>
    </row>
    <row r="126" spans="2:7">
      <c r="B126" s="105">
        <v>120</v>
      </c>
      <c r="C126" s="100">
        <f t="shared" si="9"/>
        <v>80147.843416844422</v>
      </c>
      <c r="D126" s="100">
        <f t="shared" si="12"/>
        <v>10707.03739996374</v>
      </c>
      <c r="E126" s="100">
        <f t="shared" si="13"/>
        <v>25616741.916496158</v>
      </c>
      <c r="F126" s="100">
        <f t="shared" si="11"/>
        <v>90854.88081680816</v>
      </c>
      <c r="G126" s="107">
        <f t="shared" si="10"/>
        <v>1090258.569801698</v>
      </c>
    </row>
    <row r="127" spans="2:7">
      <c r="B127" s="105">
        <v>121</v>
      </c>
      <c r="C127" s="100">
        <f t="shared" si="9"/>
        <v>80181.238351601438</v>
      </c>
      <c r="D127" s="100">
        <f t="shared" si="12"/>
        <v>10673.64246520672</v>
      </c>
      <c r="E127" s="100">
        <f t="shared" si="13"/>
        <v>25536560.678144556</v>
      </c>
      <c r="F127" s="100">
        <f t="shared" si="11"/>
        <v>90854.88081680816</v>
      </c>
      <c r="G127" s="107">
        <f t="shared" si="10"/>
        <v>1090258.569801698</v>
      </c>
    </row>
    <row r="128" spans="2:7">
      <c r="B128" s="105">
        <v>122</v>
      </c>
      <c r="C128" s="100">
        <f t="shared" si="9"/>
        <v>80214.647200914609</v>
      </c>
      <c r="D128" s="100">
        <f t="shared" si="12"/>
        <v>10640.233615893552</v>
      </c>
      <c r="E128" s="100">
        <f t="shared" si="13"/>
        <v>25456346.03094364</v>
      </c>
      <c r="F128" s="100">
        <f t="shared" si="11"/>
        <v>90854.88081680816</v>
      </c>
      <c r="G128" s="107">
        <f t="shared" si="10"/>
        <v>1090258.569801698</v>
      </c>
    </row>
    <row r="129" spans="2:7">
      <c r="B129" s="105">
        <v>123</v>
      </c>
      <c r="C129" s="100">
        <f t="shared" si="9"/>
        <v>80248.069970581666</v>
      </c>
      <c r="D129" s="100">
        <f t="shared" si="12"/>
        <v>10606.810846226506</v>
      </c>
      <c r="E129" s="100">
        <f t="shared" si="13"/>
        <v>25376097.960973058</v>
      </c>
      <c r="F129" s="100">
        <f t="shared" si="11"/>
        <v>90854.880816808174</v>
      </c>
      <c r="G129" s="107">
        <f t="shared" si="10"/>
        <v>1090258.569801698</v>
      </c>
    </row>
    <row r="130" spans="2:7">
      <c r="B130" s="105">
        <v>124</v>
      </c>
      <c r="C130" s="100">
        <f t="shared" si="9"/>
        <v>80281.50666640274</v>
      </c>
      <c r="D130" s="100">
        <f t="shared" si="12"/>
        <v>10573.374150405429</v>
      </c>
      <c r="E130" s="100">
        <f t="shared" si="13"/>
        <v>25295816.454306655</v>
      </c>
      <c r="F130" s="100">
        <f t="shared" si="11"/>
        <v>90854.880816808174</v>
      </c>
      <c r="G130" s="107">
        <f t="shared" si="10"/>
        <v>1090258.569801698</v>
      </c>
    </row>
    <row r="131" spans="2:7">
      <c r="B131" s="105">
        <v>125</v>
      </c>
      <c r="C131" s="100">
        <f t="shared" si="9"/>
        <v>80314.957294180393</v>
      </c>
      <c r="D131" s="100">
        <f t="shared" si="12"/>
        <v>10539.923522627761</v>
      </c>
      <c r="E131" s="100">
        <f t="shared" si="13"/>
        <v>25215501.497012474</v>
      </c>
      <c r="F131" s="100">
        <f t="shared" si="11"/>
        <v>90854.88081680816</v>
      </c>
      <c r="G131" s="107">
        <f t="shared" si="10"/>
        <v>1090258.569801698</v>
      </c>
    </row>
    <row r="132" spans="2:7">
      <c r="B132" s="105">
        <v>126</v>
      </c>
      <c r="C132" s="100">
        <f t="shared" si="9"/>
        <v>80348.421859719645</v>
      </c>
      <c r="D132" s="100">
        <f t="shared" si="12"/>
        <v>10506.45895708852</v>
      </c>
      <c r="E132" s="100">
        <f t="shared" si="13"/>
        <v>25135153.075152755</v>
      </c>
      <c r="F132" s="100">
        <f t="shared" si="11"/>
        <v>90854.88081680816</v>
      </c>
      <c r="G132" s="107">
        <f t="shared" si="10"/>
        <v>1090258.569801698</v>
      </c>
    </row>
    <row r="133" spans="2:7">
      <c r="B133" s="105">
        <v>127</v>
      </c>
      <c r="C133" s="100">
        <f t="shared" si="9"/>
        <v>80381.900368827861</v>
      </c>
      <c r="D133" s="100">
        <f t="shared" si="12"/>
        <v>10472.980447980304</v>
      </c>
      <c r="E133" s="100">
        <f t="shared" si="13"/>
        <v>25054771.174783926</v>
      </c>
      <c r="F133" s="100">
        <f t="shared" si="11"/>
        <v>90854.88081680816</v>
      </c>
      <c r="G133" s="107">
        <f t="shared" si="10"/>
        <v>1090258.569801698</v>
      </c>
    </row>
    <row r="134" spans="2:7">
      <c r="B134" s="105">
        <v>128</v>
      </c>
      <c r="C134" s="100">
        <f t="shared" si="9"/>
        <v>80415.392827314878</v>
      </c>
      <c r="D134" s="100">
        <f t="shared" si="12"/>
        <v>10439.487989493293</v>
      </c>
      <c r="E134" s="100">
        <f t="shared" si="13"/>
        <v>24974355.781956613</v>
      </c>
      <c r="F134" s="100">
        <f t="shared" si="11"/>
        <v>90854.880816808174</v>
      </c>
      <c r="G134" s="107">
        <f t="shared" si="10"/>
        <v>1090258.569801698</v>
      </c>
    </row>
    <row r="135" spans="2:7">
      <c r="B135" s="105">
        <v>129</v>
      </c>
      <c r="C135" s="100">
        <f t="shared" si="9"/>
        <v>80448.89924099292</v>
      </c>
      <c r="D135" s="100">
        <f t="shared" si="12"/>
        <v>10405.981575815244</v>
      </c>
      <c r="E135" s="100">
        <f t="shared" si="13"/>
        <v>24893906.88271562</v>
      </c>
      <c r="F135" s="100">
        <f t="shared" si="11"/>
        <v>90854.88081680816</v>
      </c>
      <c r="G135" s="107">
        <f t="shared" si="10"/>
        <v>1090258.569801698</v>
      </c>
    </row>
    <row r="136" spans="2:7">
      <c r="B136" s="105">
        <v>130</v>
      </c>
      <c r="C136" s="100">
        <f t="shared" ref="C136:C199" si="14">PPMT(C$3/12,B136,D$3*12,B$3*-1,0,0)</f>
        <v>80482.41961567667</v>
      </c>
      <c r="D136" s="100">
        <f t="shared" si="12"/>
        <v>10372.461201131497</v>
      </c>
      <c r="E136" s="100">
        <f t="shared" si="13"/>
        <v>24813424.463099942</v>
      </c>
      <c r="F136" s="100">
        <f t="shared" si="11"/>
        <v>90854.880816808174</v>
      </c>
      <c r="G136" s="107">
        <f t="shared" ref="G136:G199" si="15">F136*12</f>
        <v>1090258.569801698</v>
      </c>
    </row>
    <row r="137" spans="2:7">
      <c r="B137" s="105">
        <v>131</v>
      </c>
      <c r="C137" s="100">
        <f t="shared" si="14"/>
        <v>80515.953957183199</v>
      </c>
      <c r="D137" s="100">
        <f t="shared" si="12"/>
        <v>10338.926859624964</v>
      </c>
      <c r="E137" s="100">
        <f t="shared" si="13"/>
        <v>24732908.50914276</v>
      </c>
      <c r="F137" s="100">
        <f t="shared" si="11"/>
        <v>90854.88081680816</v>
      </c>
      <c r="G137" s="107">
        <f t="shared" si="15"/>
        <v>1090258.569801698</v>
      </c>
    </row>
    <row r="138" spans="2:7">
      <c r="B138" s="105">
        <v>132</v>
      </c>
      <c r="C138" s="100">
        <f t="shared" si="14"/>
        <v>80549.502271332021</v>
      </c>
      <c r="D138" s="100">
        <f t="shared" si="12"/>
        <v>10305.378545476138</v>
      </c>
      <c r="E138" s="100">
        <f t="shared" si="13"/>
        <v>24652359.006871428</v>
      </c>
      <c r="F138" s="100">
        <f t="shared" si="11"/>
        <v>90854.88081680816</v>
      </c>
      <c r="G138" s="107">
        <f t="shared" si="15"/>
        <v>1090258.569801698</v>
      </c>
    </row>
    <row r="139" spans="2:7">
      <c r="B139" s="105">
        <v>133</v>
      </c>
      <c r="C139" s="100">
        <f t="shared" si="14"/>
        <v>80583.064563945081</v>
      </c>
      <c r="D139" s="100">
        <f t="shared" si="12"/>
        <v>10271.816252863084</v>
      </c>
      <c r="E139" s="100">
        <f t="shared" si="13"/>
        <v>24571775.942307483</v>
      </c>
      <c r="F139" s="100">
        <f t="shared" si="11"/>
        <v>90854.88081680816</v>
      </c>
      <c r="G139" s="107">
        <f t="shared" si="15"/>
        <v>1090258.569801698</v>
      </c>
    </row>
    <row r="140" spans="2:7">
      <c r="B140" s="105">
        <v>134</v>
      </c>
      <c r="C140" s="100">
        <f t="shared" si="14"/>
        <v>80616.640840846725</v>
      </c>
      <c r="D140" s="100">
        <f t="shared" si="12"/>
        <v>10238.23997596144</v>
      </c>
      <c r="E140" s="100">
        <f t="shared" si="13"/>
        <v>24491159.301466636</v>
      </c>
      <c r="F140" s="100">
        <f t="shared" si="11"/>
        <v>90854.88081680816</v>
      </c>
      <c r="G140" s="107">
        <f t="shared" si="15"/>
        <v>1090258.569801698</v>
      </c>
    </row>
    <row r="141" spans="2:7">
      <c r="B141" s="105">
        <v>135</v>
      </c>
      <c r="C141" s="100">
        <f t="shared" si="14"/>
        <v>80650.231107863743</v>
      </c>
      <c r="D141" s="100">
        <f t="shared" si="12"/>
        <v>10204.64970894442</v>
      </c>
      <c r="E141" s="100">
        <f t="shared" si="13"/>
        <v>24410509.070358772</v>
      </c>
      <c r="F141" s="100">
        <f t="shared" si="11"/>
        <v>90854.88081680816</v>
      </c>
      <c r="G141" s="107">
        <f t="shared" si="15"/>
        <v>1090258.569801698</v>
      </c>
    </row>
    <row r="142" spans="2:7">
      <c r="B142" s="105">
        <v>136</v>
      </c>
      <c r="C142" s="100">
        <f t="shared" si="14"/>
        <v>80683.835370825342</v>
      </c>
      <c r="D142" s="100">
        <f t="shared" si="12"/>
        <v>10171.045445982811</v>
      </c>
      <c r="E142" s="100">
        <f t="shared" si="13"/>
        <v>24329825.234987948</v>
      </c>
      <c r="F142" s="100">
        <f t="shared" si="11"/>
        <v>90854.880816808145</v>
      </c>
      <c r="G142" s="107">
        <f t="shared" si="15"/>
        <v>1090258.5698016977</v>
      </c>
    </row>
    <row r="143" spans="2:7">
      <c r="B143" s="105">
        <v>137</v>
      </c>
      <c r="C143" s="100">
        <f t="shared" si="14"/>
        <v>80717.453635563201</v>
      </c>
      <c r="D143" s="100">
        <f t="shared" si="12"/>
        <v>10137.427181244966</v>
      </c>
      <c r="E143" s="100">
        <f t="shared" si="13"/>
        <v>24249107.781352386</v>
      </c>
      <c r="F143" s="100">
        <f t="shared" si="11"/>
        <v>90854.880816808174</v>
      </c>
      <c r="G143" s="107">
        <f t="shared" si="15"/>
        <v>1090258.569801698</v>
      </c>
    </row>
    <row r="144" spans="2:7">
      <c r="B144" s="105">
        <v>138</v>
      </c>
      <c r="C144" s="100">
        <f t="shared" si="14"/>
        <v>80751.085907911358</v>
      </c>
      <c r="D144" s="100">
        <f t="shared" si="12"/>
        <v>10103.794908896816</v>
      </c>
      <c r="E144" s="100">
        <f t="shared" si="13"/>
        <v>24168356.695444476</v>
      </c>
      <c r="F144" s="100">
        <f t="shared" si="11"/>
        <v>90854.880816808174</v>
      </c>
      <c r="G144" s="107">
        <f t="shared" si="15"/>
        <v>1090258.569801698</v>
      </c>
    </row>
    <row r="145" spans="2:7">
      <c r="B145" s="105">
        <v>139</v>
      </c>
      <c r="C145" s="100">
        <f t="shared" si="14"/>
        <v>80784.732193706295</v>
      </c>
      <c r="D145" s="100">
        <f t="shared" si="12"/>
        <v>10070.148623101852</v>
      </c>
      <c r="E145" s="100">
        <f t="shared" si="13"/>
        <v>24087571.963250771</v>
      </c>
      <c r="F145" s="100">
        <f t="shared" si="11"/>
        <v>90854.880816808145</v>
      </c>
      <c r="G145" s="107">
        <f t="shared" si="15"/>
        <v>1090258.5698016977</v>
      </c>
    </row>
    <row r="146" spans="2:7">
      <c r="B146" s="105">
        <v>140</v>
      </c>
      <c r="C146" s="100">
        <f t="shared" si="14"/>
        <v>80818.392498787027</v>
      </c>
      <c r="D146" s="100">
        <f t="shared" si="12"/>
        <v>10036.488318021142</v>
      </c>
      <c r="E146" s="100">
        <f t="shared" si="13"/>
        <v>24006753.570751984</v>
      </c>
      <c r="F146" s="100">
        <f t="shared" si="11"/>
        <v>90854.880816808174</v>
      </c>
      <c r="G146" s="107">
        <f t="shared" si="15"/>
        <v>1090258.569801698</v>
      </c>
    </row>
    <row r="147" spans="2:7">
      <c r="B147" s="105">
        <v>141</v>
      </c>
      <c r="C147" s="100">
        <f t="shared" si="14"/>
        <v>80852.066828994852</v>
      </c>
      <c r="D147" s="100">
        <f t="shared" si="12"/>
        <v>10002.813987813313</v>
      </c>
      <c r="E147" s="100">
        <f t="shared" si="13"/>
        <v>23925901.503922988</v>
      </c>
      <c r="F147" s="100">
        <f t="shared" si="11"/>
        <v>90854.88081680816</v>
      </c>
      <c r="G147" s="107">
        <f t="shared" si="15"/>
        <v>1090258.569801698</v>
      </c>
    </row>
    <row r="148" spans="2:7">
      <c r="B148" s="105">
        <v>142</v>
      </c>
      <c r="C148" s="100">
        <f t="shared" si="14"/>
        <v>80885.755190173586</v>
      </c>
      <c r="D148" s="100">
        <f t="shared" si="12"/>
        <v>9969.1256266345626</v>
      </c>
      <c r="E148" s="100">
        <f t="shared" si="13"/>
        <v>23845015.748732813</v>
      </c>
      <c r="F148" s="100">
        <f t="shared" si="11"/>
        <v>90854.880816808145</v>
      </c>
      <c r="G148" s="107">
        <f t="shared" si="15"/>
        <v>1090258.5698016977</v>
      </c>
    </row>
    <row r="149" spans="2:7">
      <c r="B149" s="105">
        <v>143</v>
      </c>
      <c r="C149" s="100">
        <f t="shared" si="14"/>
        <v>80919.457588169505</v>
      </c>
      <c r="D149" s="100">
        <f t="shared" si="12"/>
        <v>9935.4232286386596</v>
      </c>
      <c r="E149" s="100">
        <f t="shared" si="13"/>
        <v>23764096.291144643</v>
      </c>
      <c r="F149" s="100">
        <f t="shared" si="11"/>
        <v>90854.88081680816</v>
      </c>
      <c r="G149" s="107">
        <f t="shared" si="15"/>
        <v>1090258.569801698</v>
      </c>
    </row>
    <row r="150" spans="2:7">
      <c r="B150" s="105">
        <v>144</v>
      </c>
      <c r="C150" s="100">
        <f t="shared" si="14"/>
        <v>80953.174028831243</v>
      </c>
      <c r="D150" s="100">
        <f t="shared" si="12"/>
        <v>9901.706787976922</v>
      </c>
      <c r="E150" s="100">
        <f t="shared" si="13"/>
        <v>23683143.117115811</v>
      </c>
      <c r="F150" s="100">
        <f t="shared" si="11"/>
        <v>90854.88081680816</v>
      </c>
      <c r="G150" s="107">
        <f t="shared" si="15"/>
        <v>1090258.569801698</v>
      </c>
    </row>
    <row r="151" spans="2:7">
      <c r="B151" s="105">
        <v>145</v>
      </c>
      <c r="C151" s="100">
        <f t="shared" si="14"/>
        <v>80986.90451800992</v>
      </c>
      <c r="D151" s="100">
        <f t="shared" si="12"/>
        <v>9867.9762987982413</v>
      </c>
      <c r="E151" s="100">
        <f t="shared" si="13"/>
        <v>23602156.212597802</v>
      </c>
      <c r="F151" s="100">
        <f t="shared" si="11"/>
        <v>90854.88081680816</v>
      </c>
      <c r="G151" s="107">
        <f t="shared" si="15"/>
        <v>1090258.569801698</v>
      </c>
    </row>
    <row r="152" spans="2:7">
      <c r="B152" s="105">
        <v>146</v>
      </c>
      <c r="C152" s="100">
        <f t="shared" si="14"/>
        <v>81020.649061559103</v>
      </c>
      <c r="D152" s="100">
        <f t="shared" si="12"/>
        <v>9834.2317552490713</v>
      </c>
      <c r="E152" s="100">
        <f t="shared" si="13"/>
        <v>23521135.563536242</v>
      </c>
      <c r="F152" s="100">
        <f t="shared" si="11"/>
        <v>90854.880816808174</v>
      </c>
      <c r="G152" s="107">
        <f t="shared" si="15"/>
        <v>1090258.569801698</v>
      </c>
    </row>
    <row r="153" spans="2:7">
      <c r="B153" s="105">
        <v>147</v>
      </c>
      <c r="C153" s="100">
        <f t="shared" si="14"/>
        <v>81054.407665334744</v>
      </c>
      <c r="D153" s="100">
        <f t="shared" si="12"/>
        <v>9800.4731514734231</v>
      </c>
      <c r="E153" s="100">
        <f t="shared" si="13"/>
        <v>23440081.155870907</v>
      </c>
      <c r="F153" s="100">
        <f t="shared" si="11"/>
        <v>90854.880816808174</v>
      </c>
      <c r="G153" s="107">
        <f t="shared" si="15"/>
        <v>1090258.569801698</v>
      </c>
    </row>
    <row r="154" spans="2:7">
      <c r="B154" s="105">
        <v>148</v>
      </c>
      <c r="C154" s="100">
        <f t="shared" si="14"/>
        <v>81088.180335195299</v>
      </c>
      <c r="D154" s="100">
        <f t="shared" si="12"/>
        <v>9766.7004816128665</v>
      </c>
      <c r="E154" s="100">
        <f t="shared" si="13"/>
        <v>23358992.975535713</v>
      </c>
      <c r="F154" s="100">
        <f t="shared" si="11"/>
        <v>90854.88081680816</v>
      </c>
      <c r="G154" s="107">
        <f t="shared" si="15"/>
        <v>1090258.569801698</v>
      </c>
    </row>
    <row r="155" spans="2:7">
      <c r="B155" s="105">
        <v>149</v>
      </c>
      <c r="C155" s="100">
        <f t="shared" si="14"/>
        <v>81121.967077001624</v>
      </c>
      <c r="D155" s="100">
        <f t="shared" si="12"/>
        <v>9732.9137398065359</v>
      </c>
      <c r="E155" s="100">
        <f t="shared" si="13"/>
        <v>23277871.008458711</v>
      </c>
      <c r="F155" s="100">
        <f t="shared" si="11"/>
        <v>90854.88081680816</v>
      </c>
      <c r="G155" s="107">
        <f t="shared" si="15"/>
        <v>1090258.569801698</v>
      </c>
    </row>
    <row r="156" spans="2:7">
      <c r="B156" s="105">
        <v>150</v>
      </c>
      <c r="C156" s="100">
        <f t="shared" si="14"/>
        <v>81155.76789661705</v>
      </c>
      <c r="D156" s="100">
        <f t="shared" si="12"/>
        <v>9699.1129201911172</v>
      </c>
      <c r="E156" s="100">
        <f t="shared" si="13"/>
        <v>23196715.240562093</v>
      </c>
      <c r="F156" s="100">
        <f t="shared" si="11"/>
        <v>90854.880816808174</v>
      </c>
      <c r="G156" s="107">
        <f t="shared" si="15"/>
        <v>1090258.569801698</v>
      </c>
    </row>
    <row r="157" spans="2:7">
      <c r="B157" s="105">
        <v>151</v>
      </c>
      <c r="C157" s="100">
        <f t="shared" si="14"/>
        <v>81189.582799907308</v>
      </c>
      <c r="D157" s="100">
        <f t="shared" si="12"/>
        <v>9665.2980169008606</v>
      </c>
      <c r="E157" s="100">
        <f t="shared" si="13"/>
        <v>23115525.657762185</v>
      </c>
      <c r="F157" s="100">
        <f t="shared" si="11"/>
        <v>90854.880816808174</v>
      </c>
      <c r="G157" s="107">
        <f t="shared" si="15"/>
        <v>1090258.569801698</v>
      </c>
    </row>
    <row r="158" spans="2:7">
      <c r="B158" s="105">
        <v>152</v>
      </c>
      <c r="C158" s="100">
        <f t="shared" si="14"/>
        <v>81223.411792740604</v>
      </c>
      <c r="D158" s="100">
        <f t="shared" si="12"/>
        <v>9631.4690240675645</v>
      </c>
      <c r="E158" s="100">
        <f t="shared" si="13"/>
        <v>23034302.245969445</v>
      </c>
      <c r="F158" s="100">
        <f t="shared" si="11"/>
        <v>90854.880816808174</v>
      </c>
      <c r="G158" s="107">
        <f t="shared" si="15"/>
        <v>1090258.569801698</v>
      </c>
    </row>
    <row r="159" spans="2:7">
      <c r="B159" s="105">
        <v>153</v>
      </c>
      <c r="C159" s="100">
        <f t="shared" si="14"/>
        <v>81257.254880987573</v>
      </c>
      <c r="D159" s="100">
        <f t="shared" si="12"/>
        <v>9597.6259358205898</v>
      </c>
      <c r="E159" s="100">
        <f t="shared" si="13"/>
        <v>22953044.991088457</v>
      </c>
      <c r="F159" s="100">
        <f t="shared" si="11"/>
        <v>90854.88081680816</v>
      </c>
      <c r="G159" s="107">
        <f t="shared" si="15"/>
        <v>1090258.569801698</v>
      </c>
    </row>
    <row r="160" spans="2:7">
      <c r="B160" s="105">
        <v>154</v>
      </c>
      <c r="C160" s="100">
        <f t="shared" si="14"/>
        <v>81291.112070521325</v>
      </c>
      <c r="D160" s="100">
        <f t="shared" si="12"/>
        <v>9563.7687462868471</v>
      </c>
      <c r="E160" s="100">
        <f t="shared" si="13"/>
        <v>22871753.879017938</v>
      </c>
      <c r="F160" s="100">
        <f t="shared" si="11"/>
        <v>90854.880816808174</v>
      </c>
      <c r="G160" s="107">
        <f t="shared" si="15"/>
        <v>1090258.569801698</v>
      </c>
    </row>
    <row r="161" spans="2:7">
      <c r="B161" s="105">
        <v>155</v>
      </c>
      <c r="C161" s="100">
        <f t="shared" si="14"/>
        <v>81324.98336721737</v>
      </c>
      <c r="D161" s="100">
        <f t="shared" si="12"/>
        <v>9529.8974495907933</v>
      </c>
      <c r="E161" s="100">
        <f t="shared" si="13"/>
        <v>22790428.895650722</v>
      </c>
      <c r="F161" s="100">
        <f t="shared" si="11"/>
        <v>90854.88081680816</v>
      </c>
      <c r="G161" s="107">
        <f t="shared" si="15"/>
        <v>1090258.569801698</v>
      </c>
    </row>
    <row r="162" spans="2:7">
      <c r="B162" s="105">
        <v>156</v>
      </c>
      <c r="C162" s="100">
        <f t="shared" si="14"/>
        <v>81358.868776953706</v>
      </c>
      <c r="D162" s="100">
        <f t="shared" si="12"/>
        <v>9496.0120398544532</v>
      </c>
      <c r="E162" s="100">
        <f t="shared" si="13"/>
        <v>22709070.026873767</v>
      </c>
      <c r="F162" s="100">
        <f t="shared" si="11"/>
        <v>90854.88081680816</v>
      </c>
      <c r="G162" s="107">
        <f t="shared" si="15"/>
        <v>1090258.569801698</v>
      </c>
    </row>
    <row r="163" spans="2:7">
      <c r="B163" s="105">
        <v>157</v>
      </c>
      <c r="C163" s="100">
        <f t="shared" si="14"/>
        <v>81392.768305610778</v>
      </c>
      <c r="D163" s="100">
        <f t="shared" si="12"/>
        <v>9462.1125111973888</v>
      </c>
      <c r="E163" s="100">
        <f t="shared" si="13"/>
        <v>22627677.258568157</v>
      </c>
      <c r="F163" s="100">
        <f t="shared" si="11"/>
        <v>90854.880816808174</v>
      </c>
      <c r="G163" s="107">
        <f t="shared" si="15"/>
        <v>1090258.569801698</v>
      </c>
    </row>
    <row r="164" spans="2:7">
      <c r="B164" s="105">
        <v>158</v>
      </c>
      <c r="C164" s="100">
        <f t="shared" si="14"/>
        <v>81426.681959071444</v>
      </c>
      <c r="D164" s="100">
        <f t="shared" si="12"/>
        <v>9428.1988577367192</v>
      </c>
      <c r="E164" s="100">
        <f t="shared" si="13"/>
        <v>22546250.576609086</v>
      </c>
      <c r="F164" s="100">
        <f t="shared" si="11"/>
        <v>90854.88081680816</v>
      </c>
      <c r="G164" s="107">
        <f t="shared" si="15"/>
        <v>1090258.569801698</v>
      </c>
    </row>
    <row r="165" spans="2:7">
      <c r="B165" s="105">
        <v>159</v>
      </c>
      <c r="C165" s="100">
        <f t="shared" si="14"/>
        <v>81460.609743221066</v>
      </c>
      <c r="D165" s="100">
        <f t="shared" si="12"/>
        <v>9394.271073587106</v>
      </c>
      <c r="E165" s="100">
        <f t="shared" si="13"/>
        <v>22464789.966865864</v>
      </c>
      <c r="F165" s="100">
        <f t="shared" si="11"/>
        <v>90854.880816808174</v>
      </c>
      <c r="G165" s="107">
        <f t="shared" si="15"/>
        <v>1090258.569801698</v>
      </c>
    </row>
    <row r="166" spans="2:7">
      <c r="B166" s="105">
        <v>160</v>
      </c>
      <c r="C166" s="100">
        <f t="shared" si="14"/>
        <v>81494.551663947394</v>
      </c>
      <c r="D166" s="100">
        <f t="shared" si="12"/>
        <v>9360.3291528607642</v>
      </c>
      <c r="E166" s="100">
        <f t="shared" si="13"/>
        <v>22383295.415201917</v>
      </c>
      <c r="F166" s="100">
        <f t="shared" si="11"/>
        <v>90854.88081680816</v>
      </c>
      <c r="G166" s="107">
        <f t="shared" si="15"/>
        <v>1090258.569801698</v>
      </c>
    </row>
    <row r="167" spans="2:7">
      <c r="B167" s="105">
        <v>161</v>
      </c>
      <c r="C167" s="100">
        <f t="shared" si="14"/>
        <v>81528.507727140721</v>
      </c>
      <c r="D167" s="100">
        <f t="shared" si="12"/>
        <v>9326.3730896674515</v>
      </c>
      <c r="E167" s="100">
        <f t="shared" si="13"/>
        <v>22301766.907474775</v>
      </c>
      <c r="F167" s="100">
        <f t="shared" si="11"/>
        <v>90854.880816808174</v>
      </c>
      <c r="G167" s="107">
        <f t="shared" si="15"/>
        <v>1090258.569801698</v>
      </c>
    </row>
    <row r="168" spans="2:7">
      <c r="B168" s="105">
        <v>162</v>
      </c>
      <c r="C168" s="100">
        <f t="shared" si="14"/>
        <v>81562.477938693686</v>
      </c>
      <c r="D168" s="100">
        <f t="shared" si="12"/>
        <v>9292.4028781144771</v>
      </c>
      <c r="E168" s="100">
        <f t="shared" si="13"/>
        <v>22220204.429536082</v>
      </c>
      <c r="F168" s="100">
        <f t="shared" si="11"/>
        <v>90854.88081680816</v>
      </c>
      <c r="G168" s="107">
        <f t="shared" si="15"/>
        <v>1090258.569801698</v>
      </c>
    </row>
    <row r="169" spans="2:7">
      <c r="B169" s="105">
        <v>163</v>
      </c>
      <c r="C169" s="100">
        <f t="shared" si="14"/>
        <v>81596.462304501474</v>
      </c>
      <c r="D169" s="100">
        <f t="shared" si="12"/>
        <v>9258.4185123066891</v>
      </c>
      <c r="E169" s="100">
        <f t="shared" si="13"/>
        <v>22138607.967231579</v>
      </c>
      <c r="F169" s="100">
        <f t="shared" si="11"/>
        <v>90854.88081680816</v>
      </c>
      <c r="G169" s="107">
        <f t="shared" si="15"/>
        <v>1090258.569801698</v>
      </c>
    </row>
    <row r="170" spans="2:7">
      <c r="B170" s="105">
        <v>164</v>
      </c>
      <c r="C170" s="100">
        <f t="shared" si="14"/>
        <v>81630.460830461685</v>
      </c>
      <c r="D170" s="100">
        <f t="shared" si="12"/>
        <v>9224.4199863464801</v>
      </c>
      <c r="E170" s="100">
        <f t="shared" si="13"/>
        <v>22056977.506401118</v>
      </c>
      <c r="F170" s="100">
        <f t="shared" ref="F170:F233" si="16">SUM(C170:D170)</f>
        <v>90854.88081680816</v>
      </c>
      <c r="G170" s="107">
        <f t="shared" si="15"/>
        <v>1090258.569801698</v>
      </c>
    </row>
    <row r="171" spans="2:7">
      <c r="B171" s="105">
        <v>165</v>
      </c>
      <c r="C171" s="100">
        <f t="shared" si="14"/>
        <v>81664.473522474378</v>
      </c>
      <c r="D171" s="100">
        <f t="shared" ref="D171:D234" si="17">IPMT(C$3/12,B171,D$3*12,B$3*-1,0)</f>
        <v>9190.4072943337851</v>
      </c>
      <c r="E171" s="100">
        <f t="shared" ref="E171:E234" si="18">E170-C171</f>
        <v>21975313.032878645</v>
      </c>
      <c r="F171" s="100">
        <f t="shared" si="16"/>
        <v>90854.88081680816</v>
      </c>
      <c r="G171" s="107">
        <f t="shared" si="15"/>
        <v>1090258.569801698</v>
      </c>
    </row>
    <row r="172" spans="2:7">
      <c r="B172" s="105">
        <v>166</v>
      </c>
      <c r="C172" s="100">
        <f t="shared" si="14"/>
        <v>81698.500386442072</v>
      </c>
      <c r="D172" s="100">
        <f t="shared" si="17"/>
        <v>9156.3804303660891</v>
      </c>
      <c r="E172" s="100">
        <f t="shared" si="18"/>
        <v>21893614.532492202</v>
      </c>
      <c r="F172" s="100">
        <f t="shared" si="16"/>
        <v>90854.88081680816</v>
      </c>
      <c r="G172" s="107">
        <f t="shared" si="15"/>
        <v>1090258.569801698</v>
      </c>
    </row>
    <row r="173" spans="2:7">
      <c r="B173" s="105">
        <v>167</v>
      </c>
      <c r="C173" s="100">
        <f t="shared" si="14"/>
        <v>81732.541428269746</v>
      </c>
      <c r="D173" s="100">
        <f t="shared" si="17"/>
        <v>9122.3393885384048</v>
      </c>
      <c r="E173" s="100">
        <f t="shared" si="18"/>
        <v>21811881.991063934</v>
      </c>
      <c r="F173" s="100">
        <f t="shared" si="16"/>
        <v>90854.880816808145</v>
      </c>
      <c r="G173" s="107">
        <f t="shared" si="15"/>
        <v>1090258.5698016977</v>
      </c>
    </row>
    <row r="174" spans="2:7">
      <c r="B174" s="105">
        <v>168</v>
      </c>
      <c r="C174" s="100">
        <f t="shared" si="14"/>
        <v>81766.596653864879</v>
      </c>
      <c r="D174" s="100">
        <f t="shared" si="17"/>
        <v>9088.2841629432933</v>
      </c>
      <c r="E174" s="100">
        <f t="shared" si="18"/>
        <v>21730115.39441007</v>
      </c>
      <c r="F174" s="100">
        <f t="shared" si="16"/>
        <v>90854.880816808174</v>
      </c>
      <c r="G174" s="107">
        <f t="shared" si="15"/>
        <v>1090258.569801698</v>
      </c>
    </row>
    <row r="175" spans="2:7">
      <c r="B175" s="105">
        <v>169</v>
      </c>
      <c r="C175" s="100">
        <f t="shared" si="14"/>
        <v>81800.666069137325</v>
      </c>
      <c r="D175" s="100">
        <f t="shared" si="17"/>
        <v>9054.2147476708487</v>
      </c>
      <c r="E175" s="100">
        <f t="shared" si="18"/>
        <v>21648314.728340931</v>
      </c>
      <c r="F175" s="100">
        <f t="shared" si="16"/>
        <v>90854.880816808174</v>
      </c>
      <c r="G175" s="107">
        <f t="shared" si="15"/>
        <v>1090258.569801698</v>
      </c>
    </row>
    <row r="176" spans="2:7">
      <c r="B176" s="105">
        <v>170</v>
      </c>
      <c r="C176" s="100">
        <f t="shared" si="14"/>
        <v>81834.749679999455</v>
      </c>
      <c r="D176" s="100">
        <f t="shared" si="17"/>
        <v>9020.1311368087081</v>
      </c>
      <c r="E176" s="100">
        <f t="shared" si="18"/>
        <v>21566479.97866093</v>
      </c>
      <c r="F176" s="100">
        <f t="shared" si="16"/>
        <v>90854.88081680816</v>
      </c>
      <c r="G176" s="107">
        <f t="shared" si="15"/>
        <v>1090258.569801698</v>
      </c>
    </row>
    <row r="177" spans="2:7">
      <c r="B177" s="105">
        <v>171</v>
      </c>
      <c r="C177" s="100">
        <f t="shared" si="14"/>
        <v>81868.847492366112</v>
      </c>
      <c r="D177" s="100">
        <f t="shared" si="17"/>
        <v>8986.0333244420417</v>
      </c>
      <c r="E177" s="100">
        <f t="shared" si="18"/>
        <v>21484611.131168563</v>
      </c>
      <c r="F177" s="100">
        <f t="shared" si="16"/>
        <v>90854.88081680816</v>
      </c>
      <c r="G177" s="107">
        <f t="shared" si="15"/>
        <v>1090258.569801698</v>
      </c>
    </row>
    <row r="178" spans="2:7">
      <c r="B178" s="105">
        <v>172</v>
      </c>
      <c r="C178" s="100">
        <f t="shared" si="14"/>
        <v>81902.959512154601</v>
      </c>
      <c r="D178" s="100">
        <f t="shared" si="17"/>
        <v>8951.9213046535569</v>
      </c>
      <c r="E178" s="100">
        <f t="shared" si="18"/>
        <v>21402708.171656407</v>
      </c>
      <c r="F178" s="100">
        <f t="shared" si="16"/>
        <v>90854.88081680816</v>
      </c>
      <c r="G178" s="107">
        <f t="shared" si="15"/>
        <v>1090258.569801698</v>
      </c>
    </row>
    <row r="179" spans="2:7">
      <c r="B179" s="105">
        <v>173</v>
      </c>
      <c r="C179" s="100">
        <f t="shared" si="14"/>
        <v>81937.085745284669</v>
      </c>
      <c r="D179" s="100">
        <f t="shared" si="17"/>
        <v>8917.7950715234929</v>
      </c>
      <c r="E179" s="100">
        <f t="shared" si="18"/>
        <v>21320771.085911121</v>
      </c>
      <c r="F179" s="100">
        <f t="shared" si="16"/>
        <v>90854.88081680816</v>
      </c>
      <c r="G179" s="107">
        <f t="shared" si="15"/>
        <v>1090258.569801698</v>
      </c>
    </row>
    <row r="180" spans="2:7">
      <c r="B180" s="105">
        <v>174</v>
      </c>
      <c r="C180" s="100">
        <f t="shared" si="14"/>
        <v>81971.226197678538</v>
      </c>
      <c r="D180" s="100">
        <f t="shared" si="17"/>
        <v>8883.6546191296238</v>
      </c>
      <c r="E180" s="100">
        <f t="shared" si="18"/>
        <v>21238799.859713443</v>
      </c>
      <c r="F180" s="100">
        <f t="shared" si="16"/>
        <v>90854.88081680816</v>
      </c>
      <c r="G180" s="107">
        <f t="shared" si="15"/>
        <v>1090258.569801698</v>
      </c>
    </row>
    <row r="181" spans="2:7">
      <c r="B181" s="105">
        <v>175</v>
      </c>
      <c r="C181" s="100">
        <f t="shared" si="14"/>
        <v>82005.380875260904</v>
      </c>
      <c r="D181" s="100">
        <f t="shared" si="17"/>
        <v>8849.4999415472575</v>
      </c>
      <c r="E181" s="100">
        <f t="shared" si="18"/>
        <v>21156794.478838183</v>
      </c>
      <c r="F181" s="100">
        <f t="shared" si="16"/>
        <v>90854.88081680816</v>
      </c>
      <c r="G181" s="107">
        <f t="shared" si="15"/>
        <v>1090258.569801698</v>
      </c>
    </row>
    <row r="182" spans="2:7">
      <c r="B182" s="105">
        <v>176</v>
      </c>
      <c r="C182" s="100">
        <f t="shared" si="14"/>
        <v>82039.549783958922</v>
      </c>
      <c r="D182" s="100">
        <f t="shared" si="17"/>
        <v>8815.3310328492316</v>
      </c>
      <c r="E182" s="100">
        <f t="shared" si="18"/>
        <v>21074754.929054223</v>
      </c>
      <c r="F182" s="100">
        <f t="shared" si="16"/>
        <v>90854.88081680816</v>
      </c>
      <c r="G182" s="107">
        <f t="shared" si="15"/>
        <v>1090258.569801698</v>
      </c>
    </row>
    <row r="183" spans="2:7">
      <c r="B183" s="105">
        <v>177</v>
      </c>
      <c r="C183" s="100">
        <f t="shared" si="14"/>
        <v>82073.732929702252</v>
      </c>
      <c r="D183" s="100">
        <f t="shared" si="17"/>
        <v>8781.1478871059153</v>
      </c>
      <c r="E183" s="100">
        <f t="shared" si="18"/>
        <v>20992681.19612452</v>
      </c>
      <c r="F183" s="100">
        <f t="shared" si="16"/>
        <v>90854.880816808174</v>
      </c>
      <c r="G183" s="107">
        <f t="shared" si="15"/>
        <v>1090258.569801698</v>
      </c>
    </row>
    <row r="184" spans="2:7">
      <c r="B184" s="105">
        <v>178</v>
      </c>
      <c r="C184" s="100">
        <f t="shared" si="14"/>
        <v>82107.93031842295</v>
      </c>
      <c r="D184" s="100">
        <f t="shared" si="17"/>
        <v>8746.9504983852057</v>
      </c>
      <c r="E184" s="100">
        <f t="shared" si="18"/>
        <v>20910573.265806098</v>
      </c>
      <c r="F184" s="100">
        <f t="shared" si="16"/>
        <v>90854.88081680816</v>
      </c>
      <c r="G184" s="107">
        <f t="shared" si="15"/>
        <v>1090258.569801698</v>
      </c>
    </row>
    <row r="185" spans="2:7">
      <c r="B185" s="105">
        <v>179</v>
      </c>
      <c r="C185" s="100">
        <f t="shared" si="14"/>
        <v>82142.141956055624</v>
      </c>
      <c r="D185" s="100">
        <f t="shared" si="17"/>
        <v>8712.7388607525281</v>
      </c>
      <c r="E185" s="100">
        <f t="shared" si="18"/>
        <v>20828431.12385004</v>
      </c>
      <c r="F185" s="100">
        <f t="shared" si="16"/>
        <v>90854.880816808145</v>
      </c>
      <c r="G185" s="107">
        <f t="shared" si="15"/>
        <v>1090258.5698016977</v>
      </c>
    </row>
    <row r="186" spans="2:7">
      <c r="B186" s="105">
        <v>180</v>
      </c>
      <c r="C186" s="100">
        <f t="shared" si="14"/>
        <v>82176.367848537324</v>
      </c>
      <c r="D186" s="100">
        <f t="shared" si="17"/>
        <v>8678.5129682708393</v>
      </c>
      <c r="E186" s="100">
        <f t="shared" si="18"/>
        <v>20746254.756001502</v>
      </c>
      <c r="F186" s="100">
        <f t="shared" si="16"/>
        <v>90854.88081680816</v>
      </c>
      <c r="G186" s="107">
        <f t="shared" si="15"/>
        <v>1090258.569801698</v>
      </c>
    </row>
    <row r="187" spans="2:7">
      <c r="B187" s="105">
        <v>181</v>
      </c>
      <c r="C187" s="100">
        <f t="shared" si="14"/>
        <v>82210.608001807544</v>
      </c>
      <c r="D187" s="100">
        <f t="shared" si="17"/>
        <v>8644.2728150006151</v>
      </c>
      <c r="E187" s="100">
        <f t="shared" si="18"/>
        <v>20664044.147999696</v>
      </c>
      <c r="F187" s="100">
        <f t="shared" si="16"/>
        <v>90854.88081680816</v>
      </c>
      <c r="G187" s="107">
        <f t="shared" si="15"/>
        <v>1090258.569801698</v>
      </c>
    </row>
    <row r="188" spans="2:7">
      <c r="B188" s="105">
        <v>182</v>
      </c>
      <c r="C188" s="100">
        <f t="shared" si="14"/>
        <v>82244.862421808299</v>
      </c>
      <c r="D188" s="100">
        <f t="shared" si="17"/>
        <v>8610.0183949998627</v>
      </c>
      <c r="E188" s="100">
        <f t="shared" si="18"/>
        <v>20581799.28557789</v>
      </c>
      <c r="F188" s="100">
        <f t="shared" si="16"/>
        <v>90854.88081680816</v>
      </c>
      <c r="G188" s="107">
        <f t="shared" si="15"/>
        <v>1090258.569801698</v>
      </c>
    </row>
    <row r="189" spans="2:7">
      <c r="B189" s="105">
        <v>183</v>
      </c>
      <c r="C189" s="100">
        <f t="shared" si="14"/>
        <v>82279.131114484058</v>
      </c>
      <c r="D189" s="100">
        <f t="shared" si="17"/>
        <v>8575.7497023241085</v>
      </c>
      <c r="E189" s="100">
        <f t="shared" si="18"/>
        <v>20499520.154463407</v>
      </c>
      <c r="F189" s="100">
        <f t="shared" si="16"/>
        <v>90854.880816808174</v>
      </c>
      <c r="G189" s="107">
        <f t="shared" si="15"/>
        <v>1090258.569801698</v>
      </c>
    </row>
    <row r="190" spans="2:7">
      <c r="B190" s="105">
        <v>184</v>
      </c>
      <c r="C190" s="100">
        <f t="shared" si="14"/>
        <v>82313.414085781755</v>
      </c>
      <c r="D190" s="100">
        <f t="shared" si="17"/>
        <v>8541.4667310264067</v>
      </c>
      <c r="E190" s="100">
        <f t="shared" si="18"/>
        <v>20417206.740377624</v>
      </c>
      <c r="F190" s="100">
        <f t="shared" si="16"/>
        <v>90854.88081680816</v>
      </c>
      <c r="G190" s="107">
        <f t="shared" si="15"/>
        <v>1090258.569801698</v>
      </c>
    </row>
    <row r="191" spans="2:7">
      <c r="B191" s="105">
        <v>185</v>
      </c>
      <c r="C191" s="100">
        <f t="shared" si="14"/>
        <v>82347.711341650822</v>
      </c>
      <c r="D191" s="100">
        <f t="shared" si="17"/>
        <v>8507.1694751573305</v>
      </c>
      <c r="E191" s="100">
        <f t="shared" si="18"/>
        <v>20334859.029035974</v>
      </c>
      <c r="F191" s="100">
        <f t="shared" si="16"/>
        <v>90854.880816808145</v>
      </c>
      <c r="G191" s="107">
        <f t="shared" si="15"/>
        <v>1090258.5698016977</v>
      </c>
    </row>
    <row r="192" spans="2:7">
      <c r="B192" s="105">
        <v>186</v>
      </c>
      <c r="C192" s="100">
        <f t="shared" si="14"/>
        <v>82382.022888043182</v>
      </c>
      <c r="D192" s="100">
        <f t="shared" si="17"/>
        <v>8472.8579287649791</v>
      </c>
      <c r="E192" s="100">
        <f t="shared" si="18"/>
        <v>20252477.006147932</v>
      </c>
      <c r="F192" s="100">
        <f t="shared" si="16"/>
        <v>90854.88081680816</v>
      </c>
      <c r="G192" s="107">
        <f t="shared" si="15"/>
        <v>1090258.569801698</v>
      </c>
    </row>
    <row r="193" spans="2:7">
      <c r="B193" s="105">
        <v>187</v>
      </c>
      <c r="C193" s="100">
        <f t="shared" si="14"/>
        <v>82416.348730913203</v>
      </c>
      <c r="D193" s="100">
        <f t="shared" si="17"/>
        <v>8438.5320858949599</v>
      </c>
      <c r="E193" s="100">
        <f t="shared" si="18"/>
        <v>20170060.657417018</v>
      </c>
      <c r="F193" s="100">
        <f t="shared" si="16"/>
        <v>90854.88081680816</v>
      </c>
      <c r="G193" s="107">
        <f t="shared" si="15"/>
        <v>1090258.569801698</v>
      </c>
    </row>
    <row r="194" spans="2:7">
      <c r="B194" s="105">
        <v>188</v>
      </c>
      <c r="C194" s="100">
        <f t="shared" si="14"/>
        <v>82450.688876217755</v>
      </c>
      <c r="D194" s="100">
        <f t="shared" si="17"/>
        <v>8404.1919405904137</v>
      </c>
      <c r="E194" s="100">
        <f t="shared" si="18"/>
        <v>20087609.968540799</v>
      </c>
      <c r="F194" s="100">
        <f t="shared" si="16"/>
        <v>90854.880816808174</v>
      </c>
      <c r="G194" s="107">
        <f t="shared" si="15"/>
        <v>1090258.569801698</v>
      </c>
    </row>
    <row r="195" spans="2:7">
      <c r="B195" s="105">
        <v>189</v>
      </c>
      <c r="C195" s="100">
        <f t="shared" si="14"/>
        <v>82485.043329916181</v>
      </c>
      <c r="D195" s="100">
        <f t="shared" si="17"/>
        <v>8369.8374868919891</v>
      </c>
      <c r="E195" s="100">
        <f t="shared" si="18"/>
        <v>20005124.925210882</v>
      </c>
      <c r="F195" s="100">
        <f t="shared" si="16"/>
        <v>90854.880816808174</v>
      </c>
      <c r="G195" s="107">
        <f t="shared" si="15"/>
        <v>1090258.569801698</v>
      </c>
    </row>
    <row r="196" spans="2:7">
      <c r="B196" s="105">
        <v>190</v>
      </c>
      <c r="C196" s="100">
        <f t="shared" si="14"/>
        <v>82519.4120979703</v>
      </c>
      <c r="D196" s="100">
        <f t="shared" si="17"/>
        <v>8335.4687188378557</v>
      </c>
      <c r="E196" s="100">
        <f t="shared" si="18"/>
        <v>19922605.51311291</v>
      </c>
      <c r="F196" s="100">
        <f t="shared" si="16"/>
        <v>90854.88081680816</v>
      </c>
      <c r="G196" s="107">
        <f t="shared" si="15"/>
        <v>1090258.569801698</v>
      </c>
    </row>
    <row r="197" spans="2:7">
      <c r="B197" s="105">
        <v>191</v>
      </c>
      <c r="C197" s="100">
        <f t="shared" si="14"/>
        <v>82553.795186344461</v>
      </c>
      <c r="D197" s="100">
        <f t="shared" si="17"/>
        <v>8301.0856304637018</v>
      </c>
      <c r="E197" s="100">
        <f t="shared" si="18"/>
        <v>19840051.717926566</v>
      </c>
      <c r="F197" s="100">
        <f t="shared" si="16"/>
        <v>90854.88081680816</v>
      </c>
      <c r="G197" s="107">
        <f t="shared" si="15"/>
        <v>1090258.569801698</v>
      </c>
    </row>
    <row r="198" spans="2:7">
      <c r="B198" s="105">
        <v>192</v>
      </c>
      <c r="C198" s="100">
        <f t="shared" si="14"/>
        <v>82588.19260100543</v>
      </c>
      <c r="D198" s="100">
        <f t="shared" si="17"/>
        <v>8266.6882158027238</v>
      </c>
      <c r="E198" s="100">
        <f t="shared" si="18"/>
        <v>19757463.525325559</v>
      </c>
      <c r="F198" s="100">
        <f t="shared" si="16"/>
        <v>90854.88081680816</v>
      </c>
      <c r="G198" s="107">
        <f t="shared" si="15"/>
        <v>1090258.569801698</v>
      </c>
    </row>
    <row r="199" spans="2:7">
      <c r="B199" s="105">
        <v>193</v>
      </c>
      <c r="C199" s="100">
        <f t="shared" si="14"/>
        <v>82622.604347922519</v>
      </c>
      <c r="D199" s="100">
        <f t="shared" si="17"/>
        <v>8232.2764688856387</v>
      </c>
      <c r="E199" s="100">
        <f t="shared" si="18"/>
        <v>19674840.920977637</v>
      </c>
      <c r="F199" s="100">
        <f t="shared" si="16"/>
        <v>90854.88081680816</v>
      </c>
      <c r="G199" s="107">
        <f t="shared" si="15"/>
        <v>1090258.569801698</v>
      </c>
    </row>
    <row r="200" spans="2:7">
      <c r="B200" s="105">
        <v>194</v>
      </c>
      <c r="C200" s="100">
        <f t="shared" ref="C200:C263" si="19">PPMT(C$3/12,B200,D$3*12,B$3*-1,0,0)</f>
        <v>82657.030433067484</v>
      </c>
      <c r="D200" s="100">
        <f t="shared" si="17"/>
        <v>8197.8503837406715</v>
      </c>
      <c r="E200" s="100">
        <f t="shared" si="18"/>
        <v>19592183.890544571</v>
      </c>
      <c r="F200" s="100">
        <f t="shared" si="16"/>
        <v>90854.88081680816</v>
      </c>
      <c r="G200" s="107">
        <f t="shared" ref="G200:G263" si="20">F200*12</f>
        <v>1090258.569801698</v>
      </c>
    </row>
    <row r="201" spans="2:7">
      <c r="B201" s="105">
        <v>195</v>
      </c>
      <c r="C201" s="100">
        <f t="shared" si="19"/>
        <v>82691.470862414601</v>
      </c>
      <c r="D201" s="100">
        <f t="shared" si="17"/>
        <v>8163.4099543935608</v>
      </c>
      <c r="E201" s="100">
        <f t="shared" si="18"/>
        <v>19509492.419682156</v>
      </c>
      <c r="F201" s="100">
        <f t="shared" si="16"/>
        <v>90854.88081680816</v>
      </c>
      <c r="G201" s="107">
        <f t="shared" si="20"/>
        <v>1090258.569801698</v>
      </c>
    </row>
    <row r="202" spans="2:7">
      <c r="B202" s="105">
        <v>196</v>
      </c>
      <c r="C202" s="100">
        <f t="shared" si="19"/>
        <v>82725.925641940616</v>
      </c>
      <c r="D202" s="100">
        <f t="shared" si="17"/>
        <v>8128.9551748675567</v>
      </c>
      <c r="E202" s="100">
        <f t="shared" si="18"/>
        <v>19426766.494040217</v>
      </c>
      <c r="F202" s="100">
        <f t="shared" si="16"/>
        <v>90854.880816808174</v>
      </c>
      <c r="G202" s="107">
        <f t="shared" si="20"/>
        <v>1090258.569801698</v>
      </c>
    </row>
    <row r="203" spans="2:7">
      <c r="B203" s="105">
        <v>197</v>
      </c>
      <c r="C203" s="100">
        <f t="shared" si="19"/>
        <v>82760.394777624751</v>
      </c>
      <c r="D203" s="100">
        <f t="shared" si="17"/>
        <v>8094.4860391834136</v>
      </c>
      <c r="E203" s="100">
        <f t="shared" si="18"/>
        <v>19344006.099262591</v>
      </c>
      <c r="F203" s="100">
        <f t="shared" si="16"/>
        <v>90854.88081680816</v>
      </c>
      <c r="G203" s="107">
        <f t="shared" si="20"/>
        <v>1090258.569801698</v>
      </c>
    </row>
    <row r="204" spans="2:7">
      <c r="B204" s="105">
        <v>198</v>
      </c>
      <c r="C204" s="100">
        <f t="shared" si="19"/>
        <v>82794.878275448762</v>
      </c>
      <c r="D204" s="100">
        <f t="shared" si="17"/>
        <v>8060.0025413594012</v>
      </c>
      <c r="E204" s="100">
        <f t="shared" si="18"/>
        <v>19261211.220987141</v>
      </c>
      <c r="F204" s="100">
        <f t="shared" si="16"/>
        <v>90854.88081680816</v>
      </c>
      <c r="G204" s="107">
        <f t="shared" si="20"/>
        <v>1090258.569801698</v>
      </c>
    </row>
    <row r="205" spans="2:7">
      <c r="B205" s="105">
        <v>199</v>
      </c>
      <c r="C205" s="100">
        <f t="shared" si="19"/>
        <v>82829.37614139686</v>
      </c>
      <c r="D205" s="100">
        <f t="shared" si="17"/>
        <v>8025.5046754112982</v>
      </c>
      <c r="E205" s="100">
        <f t="shared" si="18"/>
        <v>19178381.844845746</v>
      </c>
      <c r="F205" s="100">
        <f t="shared" si="16"/>
        <v>90854.88081680816</v>
      </c>
      <c r="G205" s="107">
        <f t="shared" si="20"/>
        <v>1090258.569801698</v>
      </c>
    </row>
    <row r="206" spans="2:7">
      <c r="B206" s="105">
        <v>200</v>
      </c>
      <c r="C206" s="100">
        <f t="shared" si="19"/>
        <v>82863.888381455763</v>
      </c>
      <c r="D206" s="100">
        <f t="shared" si="17"/>
        <v>7990.9924353523838</v>
      </c>
      <c r="E206" s="100">
        <f t="shared" si="18"/>
        <v>19095517.956464291</v>
      </c>
      <c r="F206" s="100">
        <f t="shared" si="16"/>
        <v>90854.880816808145</v>
      </c>
      <c r="G206" s="107">
        <f t="shared" si="20"/>
        <v>1090258.5698016977</v>
      </c>
    </row>
    <row r="207" spans="2:7">
      <c r="B207" s="105">
        <v>201</v>
      </c>
      <c r="C207" s="100">
        <f t="shared" si="19"/>
        <v>82898.415001614718</v>
      </c>
      <c r="D207" s="100">
        <f t="shared" si="17"/>
        <v>7956.4658151934427</v>
      </c>
      <c r="E207" s="100">
        <f t="shared" si="18"/>
        <v>19012619.541462675</v>
      </c>
      <c r="F207" s="100">
        <f t="shared" si="16"/>
        <v>90854.88081680816</v>
      </c>
      <c r="G207" s="107">
        <f t="shared" si="20"/>
        <v>1090258.569801698</v>
      </c>
    </row>
    <row r="208" spans="2:7">
      <c r="B208" s="105">
        <v>202</v>
      </c>
      <c r="C208" s="100">
        <f t="shared" si="19"/>
        <v>82932.956007865403</v>
      </c>
      <c r="D208" s="100">
        <f t="shared" si="17"/>
        <v>7921.9248089427692</v>
      </c>
      <c r="E208" s="100">
        <f t="shared" si="18"/>
        <v>18929686.58545481</v>
      </c>
      <c r="F208" s="100">
        <f t="shared" si="16"/>
        <v>90854.880816808174</v>
      </c>
      <c r="G208" s="107">
        <f t="shared" si="20"/>
        <v>1090258.569801698</v>
      </c>
    </row>
    <row r="209" spans="2:7">
      <c r="B209" s="105">
        <v>203</v>
      </c>
      <c r="C209" s="100">
        <f t="shared" si="19"/>
        <v>82967.511406202015</v>
      </c>
      <c r="D209" s="100">
        <f t="shared" si="17"/>
        <v>7887.3694106061594</v>
      </c>
      <c r="E209" s="100">
        <f t="shared" si="18"/>
        <v>18846719.074048609</v>
      </c>
      <c r="F209" s="100">
        <f t="shared" si="16"/>
        <v>90854.880816808174</v>
      </c>
      <c r="G209" s="107">
        <f t="shared" si="20"/>
        <v>1090258.569801698</v>
      </c>
    </row>
    <row r="210" spans="2:7">
      <c r="B210" s="105">
        <v>204</v>
      </c>
      <c r="C210" s="100">
        <f t="shared" si="19"/>
        <v>83002.081202621252</v>
      </c>
      <c r="D210" s="100">
        <f t="shared" si="17"/>
        <v>7852.799614186908</v>
      </c>
      <c r="E210" s="100">
        <f t="shared" si="18"/>
        <v>18763716.992845986</v>
      </c>
      <c r="F210" s="100">
        <f t="shared" si="16"/>
        <v>90854.88081680816</v>
      </c>
      <c r="G210" s="107">
        <f t="shared" si="20"/>
        <v>1090258.569801698</v>
      </c>
    </row>
    <row r="211" spans="2:7">
      <c r="B211" s="105">
        <v>205</v>
      </c>
      <c r="C211" s="100">
        <f t="shared" si="19"/>
        <v>83036.665403122344</v>
      </c>
      <c r="D211" s="100">
        <f t="shared" si="17"/>
        <v>7818.2154136858153</v>
      </c>
      <c r="E211" s="100">
        <f t="shared" si="18"/>
        <v>18680680.327442862</v>
      </c>
      <c r="F211" s="100">
        <f t="shared" si="16"/>
        <v>90854.88081680816</v>
      </c>
      <c r="G211" s="107">
        <f t="shared" si="20"/>
        <v>1090258.569801698</v>
      </c>
    </row>
    <row r="212" spans="2:7">
      <c r="B212" s="105">
        <v>206</v>
      </c>
      <c r="C212" s="100">
        <f t="shared" si="19"/>
        <v>83071.264013706968</v>
      </c>
      <c r="D212" s="100">
        <f t="shared" si="17"/>
        <v>7783.6168031011821</v>
      </c>
      <c r="E212" s="100">
        <f t="shared" si="18"/>
        <v>18597609.063429154</v>
      </c>
      <c r="F212" s="100">
        <f t="shared" si="16"/>
        <v>90854.880816808145</v>
      </c>
      <c r="G212" s="107">
        <f t="shared" si="20"/>
        <v>1090258.5698016977</v>
      </c>
    </row>
    <row r="213" spans="2:7">
      <c r="B213" s="105">
        <v>207</v>
      </c>
      <c r="C213" s="100">
        <f t="shared" si="19"/>
        <v>83105.877040379361</v>
      </c>
      <c r="D213" s="100">
        <f t="shared" si="17"/>
        <v>7749.0037764288036</v>
      </c>
      <c r="E213" s="100">
        <f t="shared" si="18"/>
        <v>18514503.186388776</v>
      </c>
      <c r="F213" s="100">
        <f t="shared" si="16"/>
        <v>90854.88081680816</v>
      </c>
      <c r="G213" s="107">
        <f t="shared" si="20"/>
        <v>1090258.569801698</v>
      </c>
    </row>
    <row r="214" spans="2:7">
      <c r="B214" s="105">
        <v>208</v>
      </c>
      <c r="C214" s="100">
        <f t="shared" si="19"/>
        <v>83140.504489146173</v>
      </c>
      <c r="D214" s="100">
        <f t="shared" si="17"/>
        <v>7714.3763276619811</v>
      </c>
      <c r="E214" s="100">
        <f t="shared" si="18"/>
        <v>18431362.68189963</v>
      </c>
      <c r="F214" s="100">
        <f t="shared" si="16"/>
        <v>90854.88081680816</v>
      </c>
      <c r="G214" s="107">
        <f t="shared" si="20"/>
        <v>1090258.569801698</v>
      </c>
    </row>
    <row r="215" spans="2:7">
      <c r="B215" s="105">
        <v>209</v>
      </c>
      <c r="C215" s="100">
        <f t="shared" si="19"/>
        <v>83175.146366016663</v>
      </c>
      <c r="D215" s="100">
        <f t="shared" si="17"/>
        <v>7679.7344507915022</v>
      </c>
      <c r="E215" s="100">
        <f t="shared" si="18"/>
        <v>18348187.535533614</v>
      </c>
      <c r="F215" s="100">
        <f t="shared" si="16"/>
        <v>90854.88081680816</v>
      </c>
      <c r="G215" s="107">
        <f t="shared" si="20"/>
        <v>1090258.569801698</v>
      </c>
    </row>
    <row r="216" spans="2:7">
      <c r="B216" s="105">
        <v>210</v>
      </c>
      <c r="C216" s="100">
        <f t="shared" si="19"/>
        <v>83209.802677002503</v>
      </c>
      <c r="D216" s="100">
        <f t="shared" si="17"/>
        <v>7645.0781398056624</v>
      </c>
      <c r="E216" s="100">
        <f t="shared" si="18"/>
        <v>18264977.732856613</v>
      </c>
      <c r="F216" s="100">
        <f t="shared" si="16"/>
        <v>90854.88081680816</v>
      </c>
      <c r="G216" s="107">
        <f t="shared" si="20"/>
        <v>1090258.569801698</v>
      </c>
    </row>
    <row r="217" spans="2:7">
      <c r="B217" s="105">
        <v>211</v>
      </c>
      <c r="C217" s="100">
        <f t="shared" si="19"/>
        <v>83244.473428117912</v>
      </c>
      <c r="D217" s="100">
        <f t="shared" si="17"/>
        <v>7610.4073886902452</v>
      </c>
      <c r="E217" s="100">
        <f t="shared" si="18"/>
        <v>18181733.259428494</v>
      </c>
      <c r="F217" s="100">
        <f t="shared" si="16"/>
        <v>90854.88081680816</v>
      </c>
      <c r="G217" s="107">
        <f t="shared" si="20"/>
        <v>1090258.569801698</v>
      </c>
    </row>
    <row r="218" spans="2:7">
      <c r="B218" s="105">
        <v>212</v>
      </c>
      <c r="C218" s="100">
        <f t="shared" si="19"/>
        <v>83279.158625379627</v>
      </c>
      <c r="D218" s="100">
        <f t="shared" si="17"/>
        <v>7575.7221914285283</v>
      </c>
      <c r="E218" s="100">
        <f t="shared" si="18"/>
        <v>18098454.100803114</v>
      </c>
      <c r="F218" s="100">
        <f t="shared" si="16"/>
        <v>90854.88081680816</v>
      </c>
      <c r="G218" s="107">
        <f t="shared" si="20"/>
        <v>1090258.569801698</v>
      </c>
    </row>
    <row r="219" spans="2:7">
      <c r="B219" s="105">
        <v>213</v>
      </c>
      <c r="C219" s="100">
        <f t="shared" si="19"/>
        <v>83313.858274806873</v>
      </c>
      <c r="D219" s="100">
        <f t="shared" si="17"/>
        <v>7541.0225420012875</v>
      </c>
      <c r="E219" s="100">
        <f t="shared" si="18"/>
        <v>18015140.242528308</v>
      </c>
      <c r="F219" s="100">
        <f t="shared" si="16"/>
        <v>90854.88081680816</v>
      </c>
      <c r="G219" s="107">
        <f t="shared" si="20"/>
        <v>1090258.569801698</v>
      </c>
    </row>
    <row r="220" spans="2:7">
      <c r="B220" s="105">
        <v>214</v>
      </c>
      <c r="C220" s="100">
        <f t="shared" si="19"/>
        <v>83348.572382421393</v>
      </c>
      <c r="D220" s="100">
        <f t="shared" si="17"/>
        <v>7506.3084343867849</v>
      </c>
      <c r="E220" s="100">
        <f t="shared" si="18"/>
        <v>17931791.670145888</v>
      </c>
      <c r="F220" s="100">
        <f t="shared" si="16"/>
        <v>90854.880816808174</v>
      </c>
      <c r="G220" s="107">
        <f t="shared" si="20"/>
        <v>1090258.569801698</v>
      </c>
    </row>
    <row r="221" spans="2:7">
      <c r="B221" s="105">
        <v>215</v>
      </c>
      <c r="C221" s="100">
        <f t="shared" si="19"/>
        <v>83383.300954247388</v>
      </c>
      <c r="D221" s="100">
        <f t="shared" si="17"/>
        <v>7471.5798625607749</v>
      </c>
      <c r="E221" s="100">
        <f t="shared" si="18"/>
        <v>17848408.369191639</v>
      </c>
      <c r="F221" s="100">
        <f t="shared" si="16"/>
        <v>90854.88081680816</v>
      </c>
      <c r="G221" s="107">
        <f t="shared" si="20"/>
        <v>1090258.569801698</v>
      </c>
    </row>
    <row r="222" spans="2:7">
      <c r="B222" s="105">
        <v>216</v>
      </c>
      <c r="C222" s="100">
        <f t="shared" si="19"/>
        <v>83418.043996311666</v>
      </c>
      <c r="D222" s="100">
        <f t="shared" si="17"/>
        <v>7436.8368204965063</v>
      </c>
      <c r="E222" s="100">
        <f t="shared" si="18"/>
        <v>17764990.325195327</v>
      </c>
      <c r="F222" s="100">
        <f t="shared" si="16"/>
        <v>90854.880816808174</v>
      </c>
      <c r="G222" s="107">
        <f t="shared" si="20"/>
        <v>1090258.569801698</v>
      </c>
    </row>
    <row r="223" spans="2:7">
      <c r="B223" s="105">
        <v>217</v>
      </c>
      <c r="C223" s="100">
        <f t="shared" si="19"/>
        <v>83452.801514643448</v>
      </c>
      <c r="D223" s="100">
        <f t="shared" si="17"/>
        <v>7402.0793021647096</v>
      </c>
      <c r="E223" s="100">
        <f t="shared" si="18"/>
        <v>17681537.523680683</v>
      </c>
      <c r="F223" s="100">
        <f t="shared" si="16"/>
        <v>90854.88081680816</v>
      </c>
      <c r="G223" s="107">
        <f t="shared" si="20"/>
        <v>1090258.569801698</v>
      </c>
    </row>
    <row r="224" spans="2:7">
      <c r="B224" s="105">
        <v>218</v>
      </c>
      <c r="C224" s="100">
        <f t="shared" si="19"/>
        <v>83487.573515274562</v>
      </c>
      <c r="D224" s="100">
        <f t="shared" si="17"/>
        <v>7367.3073015336076</v>
      </c>
      <c r="E224" s="100">
        <f t="shared" si="18"/>
        <v>17598049.95016541</v>
      </c>
      <c r="F224" s="100">
        <f t="shared" si="16"/>
        <v>90854.880816808174</v>
      </c>
      <c r="G224" s="107">
        <f t="shared" si="20"/>
        <v>1090258.569801698</v>
      </c>
    </row>
    <row r="225" spans="2:7">
      <c r="B225" s="105">
        <v>219</v>
      </c>
      <c r="C225" s="100">
        <f t="shared" si="19"/>
        <v>83522.360004239265</v>
      </c>
      <c r="D225" s="100">
        <f t="shared" si="17"/>
        <v>7332.5208125689105</v>
      </c>
      <c r="E225" s="100">
        <f t="shared" si="18"/>
        <v>17514527.590161171</v>
      </c>
      <c r="F225" s="100">
        <f t="shared" si="16"/>
        <v>90854.880816808174</v>
      </c>
      <c r="G225" s="107">
        <f t="shared" si="20"/>
        <v>1090258.569801698</v>
      </c>
    </row>
    <row r="226" spans="2:7">
      <c r="B226" s="105">
        <v>220</v>
      </c>
      <c r="C226" s="100">
        <f t="shared" si="19"/>
        <v>83557.160987574345</v>
      </c>
      <c r="D226" s="100">
        <f t="shared" si="17"/>
        <v>7297.7198292338107</v>
      </c>
      <c r="E226" s="100">
        <f t="shared" si="18"/>
        <v>17430970.429173596</v>
      </c>
      <c r="F226" s="100">
        <f t="shared" si="16"/>
        <v>90854.88081680816</v>
      </c>
      <c r="G226" s="107">
        <f t="shared" si="20"/>
        <v>1090258.569801698</v>
      </c>
    </row>
    <row r="227" spans="2:7">
      <c r="B227" s="105">
        <v>221</v>
      </c>
      <c r="C227" s="100">
        <f t="shared" si="19"/>
        <v>83591.976471319183</v>
      </c>
      <c r="D227" s="100">
        <f t="shared" si="17"/>
        <v>7262.9043454889879</v>
      </c>
      <c r="E227" s="100">
        <f t="shared" si="18"/>
        <v>17347378.452702276</v>
      </c>
      <c r="F227" s="100">
        <f t="shared" si="16"/>
        <v>90854.880816808174</v>
      </c>
      <c r="G227" s="107">
        <f t="shared" si="20"/>
        <v>1090258.569801698</v>
      </c>
    </row>
    <row r="228" spans="2:7">
      <c r="B228" s="105">
        <v>222</v>
      </c>
      <c r="C228" s="100">
        <f t="shared" si="19"/>
        <v>83626.80646151556</v>
      </c>
      <c r="D228" s="100">
        <f t="shared" si="17"/>
        <v>7228.0743552926051</v>
      </c>
      <c r="E228" s="100">
        <f t="shared" si="18"/>
        <v>17263751.64624076</v>
      </c>
      <c r="F228" s="100">
        <f t="shared" si="16"/>
        <v>90854.88081680816</v>
      </c>
      <c r="G228" s="107">
        <f t="shared" si="20"/>
        <v>1090258.569801698</v>
      </c>
    </row>
    <row r="229" spans="2:7">
      <c r="B229" s="105">
        <v>223</v>
      </c>
      <c r="C229" s="100">
        <f t="shared" si="19"/>
        <v>83661.65096420786</v>
      </c>
      <c r="D229" s="100">
        <f t="shared" si="17"/>
        <v>7193.229852600306</v>
      </c>
      <c r="E229" s="100">
        <f t="shared" si="18"/>
        <v>17180089.995276552</v>
      </c>
      <c r="F229" s="100">
        <f t="shared" si="16"/>
        <v>90854.88081680816</v>
      </c>
      <c r="G229" s="107">
        <f t="shared" si="20"/>
        <v>1090258.569801698</v>
      </c>
    </row>
    <row r="230" spans="2:7">
      <c r="B230" s="105">
        <v>224</v>
      </c>
      <c r="C230" s="100">
        <f t="shared" si="19"/>
        <v>83696.509985442943</v>
      </c>
      <c r="D230" s="100">
        <f t="shared" si="17"/>
        <v>7158.3708313652196</v>
      </c>
      <c r="E230" s="100">
        <f t="shared" si="18"/>
        <v>17096393.485291108</v>
      </c>
      <c r="F230" s="100">
        <f t="shared" si="16"/>
        <v>90854.88081680816</v>
      </c>
      <c r="G230" s="107">
        <f t="shared" si="20"/>
        <v>1090258.569801698</v>
      </c>
    </row>
    <row r="231" spans="2:7">
      <c r="B231" s="105">
        <v>225</v>
      </c>
      <c r="C231" s="100">
        <f t="shared" si="19"/>
        <v>83731.383531270199</v>
      </c>
      <c r="D231" s="100">
        <f t="shared" si="17"/>
        <v>7123.497285537951</v>
      </c>
      <c r="E231" s="100">
        <f t="shared" si="18"/>
        <v>17012662.10175984</v>
      </c>
      <c r="F231" s="100">
        <f t="shared" si="16"/>
        <v>90854.880816808145</v>
      </c>
      <c r="G231" s="107">
        <f t="shared" si="20"/>
        <v>1090258.5698016977</v>
      </c>
    </row>
    <row r="232" spans="2:7">
      <c r="B232" s="105">
        <v>226</v>
      </c>
      <c r="C232" s="100">
        <f t="shared" si="19"/>
        <v>83766.271607741568</v>
      </c>
      <c r="D232" s="100">
        <f t="shared" si="17"/>
        <v>7088.6092090665898</v>
      </c>
      <c r="E232" s="100">
        <f t="shared" si="18"/>
        <v>16928895.830152098</v>
      </c>
      <c r="F232" s="100">
        <f t="shared" si="16"/>
        <v>90854.88081680816</v>
      </c>
      <c r="G232" s="107">
        <f t="shared" si="20"/>
        <v>1090258.569801698</v>
      </c>
    </row>
    <row r="233" spans="2:7">
      <c r="B233" s="105">
        <v>227</v>
      </c>
      <c r="C233" s="100">
        <f t="shared" si="19"/>
        <v>83801.174220911475</v>
      </c>
      <c r="D233" s="100">
        <f t="shared" si="17"/>
        <v>7053.7065958966969</v>
      </c>
      <c r="E233" s="100">
        <f t="shared" si="18"/>
        <v>16845094.655931186</v>
      </c>
      <c r="F233" s="100">
        <f t="shared" si="16"/>
        <v>90854.880816808174</v>
      </c>
      <c r="G233" s="107">
        <f t="shared" si="20"/>
        <v>1090258.569801698</v>
      </c>
    </row>
    <row r="234" spans="2:7">
      <c r="B234" s="105">
        <v>228</v>
      </c>
      <c r="C234" s="100">
        <f t="shared" si="19"/>
        <v>83836.091376836834</v>
      </c>
      <c r="D234" s="100">
        <f t="shared" si="17"/>
        <v>7018.7894399713168</v>
      </c>
      <c r="E234" s="100">
        <f t="shared" si="18"/>
        <v>16761258.564554349</v>
      </c>
      <c r="F234" s="100">
        <f t="shared" ref="F234:F297" si="21">SUM(C234:D234)</f>
        <v>90854.880816808145</v>
      </c>
      <c r="G234" s="107">
        <f t="shared" si="20"/>
        <v>1090258.5698016977</v>
      </c>
    </row>
    <row r="235" spans="2:7">
      <c r="B235" s="105">
        <v>229</v>
      </c>
      <c r="C235" s="100">
        <f t="shared" si="19"/>
        <v>83871.023081577194</v>
      </c>
      <c r="D235" s="100">
        <f t="shared" ref="D235:D298" si="22">IPMT(C$3/12,B235,D$3*12,B$3*-1,0)</f>
        <v>6983.8577352309685</v>
      </c>
      <c r="E235" s="100">
        <f t="shared" ref="E235:E298" si="23">E234-C235</f>
        <v>16677387.541472772</v>
      </c>
      <c r="F235" s="100">
        <f t="shared" si="21"/>
        <v>90854.88081680816</v>
      </c>
      <c r="G235" s="107">
        <f t="shared" si="20"/>
        <v>1090258.569801698</v>
      </c>
    </row>
    <row r="236" spans="2:7">
      <c r="B236" s="105">
        <v>230</v>
      </c>
      <c r="C236" s="100">
        <f t="shared" si="19"/>
        <v>83905.969341194505</v>
      </c>
      <c r="D236" s="100">
        <f t="shared" si="22"/>
        <v>6948.9114756136441</v>
      </c>
      <c r="E236" s="100">
        <f t="shared" si="23"/>
        <v>16593481.572131578</v>
      </c>
      <c r="F236" s="100">
        <f t="shared" si="21"/>
        <v>90854.880816808145</v>
      </c>
      <c r="G236" s="107">
        <f t="shared" si="20"/>
        <v>1090258.5698016977</v>
      </c>
    </row>
    <row r="237" spans="2:7">
      <c r="B237" s="105">
        <v>231</v>
      </c>
      <c r="C237" s="100">
        <f t="shared" si="19"/>
        <v>83940.930161753349</v>
      </c>
      <c r="D237" s="100">
        <f t="shared" si="22"/>
        <v>6913.9506550548131</v>
      </c>
      <c r="E237" s="100">
        <f t="shared" si="23"/>
        <v>16509540.641969824</v>
      </c>
      <c r="F237" s="100">
        <f t="shared" si="21"/>
        <v>90854.88081680816</v>
      </c>
      <c r="G237" s="107">
        <f t="shared" si="20"/>
        <v>1090258.569801698</v>
      </c>
    </row>
    <row r="238" spans="2:7">
      <c r="B238" s="105">
        <v>232</v>
      </c>
      <c r="C238" s="100">
        <f t="shared" si="19"/>
        <v>83975.905549320742</v>
      </c>
      <c r="D238" s="100">
        <f t="shared" si="22"/>
        <v>6878.9752674874153</v>
      </c>
      <c r="E238" s="100">
        <f t="shared" si="23"/>
        <v>16425564.736420503</v>
      </c>
      <c r="F238" s="100">
        <f t="shared" si="21"/>
        <v>90854.88081680816</v>
      </c>
      <c r="G238" s="107">
        <f t="shared" si="20"/>
        <v>1090258.569801698</v>
      </c>
    </row>
    <row r="239" spans="2:7">
      <c r="B239" s="105">
        <v>233</v>
      </c>
      <c r="C239" s="100">
        <f t="shared" si="19"/>
        <v>84010.8955099663</v>
      </c>
      <c r="D239" s="100">
        <f t="shared" si="22"/>
        <v>6843.9853068418661</v>
      </c>
      <c r="E239" s="100">
        <f t="shared" si="23"/>
        <v>16341553.840910537</v>
      </c>
      <c r="F239" s="100">
        <f t="shared" si="21"/>
        <v>90854.88081680816</v>
      </c>
      <c r="G239" s="107">
        <f t="shared" si="20"/>
        <v>1090258.569801698</v>
      </c>
    </row>
    <row r="240" spans="2:7">
      <c r="B240" s="105">
        <v>234</v>
      </c>
      <c r="C240" s="100">
        <f t="shared" si="19"/>
        <v>84045.900049762116</v>
      </c>
      <c r="D240" s="100">
        <f t="shared" si="22"/>
        <v>6808.9807670460486</v>
      </c>
      <c r="E240" s="100">
        <f t="shared" si="23"/>
        <v>16257507.940860774</v>
      </c>
      <c r="F240" s="100">
        <f t="shared" si="21"/>
        <v>90854.88081680816</v>
      </c>
      <c r="G240" s="107">
        <f t="shared" si="20"/>
        <v>1090258.569801698</v>
      </c>
    </row>
    <row r="241" spans="2:7">
      <c r="B241" s="105">
        <v>235</v>
      </c>
      <c r="C241" s="100">
        <f t="shared" si="19"/>
        <v>84080.919174782844</v>
      </c>
      <c r="D241" s="100">
        <f t="shared" si="22"/>
        <v>6773.9616420253124</v>
      </c>
      <c r="E241" s="100">
        <f t="shared" si="23"/>
        <v>16173427.021685991</v>
      </c>
      <c r="F241" s="100">
        <f t="shared" si="21"/>
        <v>90854.88081680816</v>
      </c>
      <c r="G241" s="107">
        <f t="shared" si="20"/>
        <v>1090258.569801698</v>
      </c>
    </row>
    <row r="242" spans="2:7">
      <c r="B242" s="105">
        <v>236</v>
      </c>
      <c r="C242" s="100">
        <f t="shared" si="19"/>
        <v>84115.952891105684</v>
      </c>
      <c r="D242" s="100">
        <f t="shared" si="22"/>
        <v>6738.9279257024864</v>
      </c>
      <c r="E242" s="100">
        <f t="shared" si="23"/>
        <v>16089311.068794886</v>
      </c>
      <c r="F242" s="100">
        <f t="shared" si="21"/>
        <v>90854.880816808174</v>
      </c>
      <c r="G242" s="107">
        <f t="shared" si="20"/>
        <v>1090258.569801698</v>
      </c>
    </row>
    <row r="243" spans="2:7">
      <c r="B243" s="105">
        <v>237</v>
      </c>
      <c r="C243" s="100">
        <f t="shared" si="19"/>
        <v>84151.001204810309</v>
      </c>
      <c r="D243" s="100">
        <f t="shared" si="22"/>
        <v>6703.8796119978588</v>
      </c>
      <c r="E243" s="100">
        <f t="shared" si="23"/>
        <v>16005160.067590075</v>
      </c>
      <c r="F243" s="100">
        <f t="shared" si="21"/>
        <v>90854.880816808174</v>
      </c>
      <c r="G243" s="107">
        <f t="shared" si="20"/>
        <v>1090258.569801698</v>
      </c>
    </row>
    <row r="244" spans="2:7">
      <c r="B244" s="105">
        <v>238</v>
      </c>
      <c r="C244" s="100">
        <f t="shared" si="19"/>
        <v>84186.064121978969</v>
      </c>
      <c r="D244" s="100">
        <f t="shared" si="22"/>
        <v>6668.8166948291873</v>
      </c>
      <c r="E244" s="100">
        <f t="shared" si="23"/>
        <v>15920974.003468096</v>
      </c>
      <c r="F244" s="100">
        <f t="shared" si="21"/>
        <v>90854.88081680816</v>
      </c>
      <c r="G244" s="107">
        <f t="shared" si="20"/>
        <v>1090258.569801698</v>
      </c>
    </row>
    <row r="245" spans="2:7">
      <c r="B245" s="105">
        <v>239</v>
      </c>
      <c r="C245" s="100">
        <f t="shared" si="19"/>
        <v>84221.141648696474</v>
      </c>
      <c r="D245" s="100">
        <f t="shared" si="22"/>
        <v>6633.739168111696</v>
      </c>
      <c r="E245" s="100">
        <f t="shared" si="23"/>
        <v>15836752.8618194</v>
      </c>
      <c r="F245" s="100">
        <f t="shared" si="21"/>
        <v>90854.880816808174</v>
      </c>
      <c r="G245" s="107">
        <f t="shared" si="20"/>
        <v>1090258.569801698</v>
      </c>
    </row>
    <row r="246" spans="2:7">
      <c r="B246" s="105">
        <v>240</v>
      </c>
      <c r="C246" s="100">
        <f t="shared" si="19"/>
        <v>84256.233791050094</v>
      </c>
      <c r="D246" s="100">
        <f t="shared" si="22"/>
        <v>6598.6470257580731</v>
      </c>
      <c r="E246" s="100">
        <f t="shared" si="23"/>
        <v>15752496.62802835</v>
      </c>
      <c r="F246" s="100">
        <f t="shared" si="21"/>
        <v>90854.880816808174</v>
      </c>
      <c r="G246" s="107">
        <f t="shared" si="20"/>
        <v>1090258.569801698</v>
      </c>
    </row>
    <row r="247" spans="2:7">
      <c r="B247" s="105">
        <v>241</v>
      </c>
      <c r="C247" s="100">
        <f t="shared" si="19"/>
        <v>84291.340555129689</v>
      </c>
      <c r="D247" s="100">
        <f t="shared" si="22"/>
        <v>6563.5402616784686</v>
      </c>
      <c r="E247" s="100">
        <f t="shared" si="23"/>
        <v>15668205.28747322</v>
      </c>
      <c r="F247" s="100">
        <f t="shared" si="21"/>
        <v>90854.88081680816</v>
      </c>
      <c r="G247" s="107">
        <f t="shared" si="20"/>
        <v>1090258.569801698</v>
      </c>
    </row>
    <row r="248" spans="2:7">
      <c r="B248" s="105">
        <v>242</v>
      </c>
      <c r="C248" s="100">
        <f t="shared" si="19"/>
        <v>84326.461947027667</v>
      </c>
      <c r="D248" s="100">
        <f t="shared" si="22"/>
        <v>6528.4188697804984</v>
      </c>
      <c r="E248" s="100">
        <f t="shared" si="23"/>
        <v>15583878.825526193</v>
      </c>
      <c r="F248" s="100">
        <f t="shared" si="21"/>
        <v>90854.88081680816</v>
      </c>
      <c r="G248" s="107">
        <f t="shared" si="20"/>
        <v>1090258.569801698</v>
      </c>
    </row>
    <row r="249" spans="2:7">
      <c r="B249" s="105">
        <v>243</v>
      </c>
      <c r="C249" s="100">
        <f t="shared" si="19"/>
        <v>84361.597972838921</v>
      </c>
      <c r="D249" s="100">
        <f t="shared" si="22"/>
        <v>6493.2828439692357</v>
      </c>
      <c r="E249" s="100">
        <f t="shared" si="23"/>
        <v>15499517.227553355</v>
      </c>
      <c r="F249" s="100">
        <f t="shared" si="21"/>
        <v>90854.88081680816</v>
      </c>
      <c r="G249" s="107">
        <f t="shared" si="20"/>
        <v>1090258.569801698</v>
      </c>
    </row>
    <row r="250" spans="2:7">
      <c r="B250" s="105">
        <v>244</v>
      </c>
      <c r="C250" s="100">
        <f t="shared" si="19"/>
        <v>84396.748638660953</v>
      </c>
      <c r="D250" s="100">
        <f t="shared" si="22"/>
        <v>6458.1321781472207</v>
      </c>
      <c r="E250" s="100">
        <f t="shared" si="23"/>
        <v>15415120.478914693</v>
      </c>
      <c r="F250" s="100">
        <f t="shared" si="21"/>
        <v>90854.880816808174</v>
      </c>
      <c r="G250" s="107">
        <f t="shared" si="20"/>
        <v>1090258.569801698</v>
      </c>
    </row>
    <row r="251" spans="2:7">
      <c r="B251" s="105">
        <v>245</v>
      </c>
      <c r="C251" s="100">
        <f t="shared" si="19"/>
        <v>84431.91395059372</v>
      </c>
      <c r="D251" s="100">
        <f t="shared" si="22"/>
        <v>6422.9668662144459</v>
      </c>
      <c r="E251" s="100">
        <f t="shared" si="23"/>
        <v>15330688.564964099</v>
      </c>
      <c r="F251" s="100">
        <f t="shared" si="21"/>
        <v>90854.88081680816</v>
      </c>
      <c r="G251" s="107">
        <f t="shared" si="20"/>
        <v>1090258.569801698</v>
      </c>
    </row>
    <row r="252" spans="2:7">
      <c r="B252" s="105">
        <v>246</v>
      </c>
      <c r="C252" s="100">
        <f t="shared" si="19"/>
        <v>84467.093914739802</v>
      </c>
      <c r="D252" s="100">
        <f t="shared" si="22"/>
        <v>6387.7869020683656</v>
      </c>
      <c r="E252" s="100">
        <f t="shared" si="23"/>
        <v>15246221.471049359</v>
      </c>
      <c r="F252" s="100">
        <f t="shared" si="21"/>
        <v>90854.880816808174</v>
      </c>
      <c r="G252" s="107">
        <f t="shared" si="20"/>
        <v>1090258.569801698</v>
      </c>
    </row>
    <row r="253" spans="2:7">
      <c r="B253" s="105">
        <v>247</v>
      </c>
      <c r="C253" s="100">
        <f t="shared" si="19"/>
        <v>84502.288537204266</v>
      </c>
      <c r="D253" s="100">
        <f t="shared" si="22"/>
        <v>6352.5922796038903</v>
      </c>
      <c r="E253" s="100">
        <f t="shared" si="23"/>
        <v>15161719.182512155</v>
      </c>
      <c r="F253" s="100">
        <f t="shared" si="21"/>
        <v>90854.88081680816</v>
      </c>
      <c r="G253" s="107">
        <f t="shared" si="20"/>
        <v>1090258.569801698</v>
      </c>
    </row>
    <row r="254" spans="2:7">
      <c r="B254" s="105">
        <v>248</v>
      </c>
      <c r="C254" s="100">
        <f t="shared" si="19"/>
        <v>84537.497824094782</v>
      </c>
      <c r="D254" s="100">
        <f t="shared" si="22"/>
        <v>6317.3829927133884</v>
      </c>
      <c r="E254" s="100">
        <f t="shared" si="23"/>
        <v>15077181.68468806</v>
      </c>
      <c r="F254" s="100">
        <f t="shared" si="21"/>
        <v>90854.880816808174</v>
      </c>
      <c r="G254" s="107">
        <f t="shared" si="20"/>
        <v>1090258.569801698</v>
      </c>
    </row>
    <row r="255" spans="2:7">
      <c r="B255" s="105">
        <v>249</v>
      </c>
      <c r="C255" s="100">
        <f t="shared" si="19"/>
        <v>84572.721781521483</v>
      </c>
      <c r="D255" s="100">
        <f t="shared" si="22"/>
        <v>6282.1590352866815</v>
      </c>
      <c r="E255" s="100">
        <f t="shared" si="23"/>
        <v>14992608.962906538</v>
      </c>
      <c r="F255" s="100">
        <f t="shared" si="21"/>
        <v>90854.88081680816</v>
      </c>
      <c r="G255" s="107">
        <f t="shared" si="20"/>
        <v>1090258.569801698</v>
      </c>
    </row>
    <row r="256" spans="2:7">
      <c r="B256" s="105">
        <v>250</v>
      </c>
      <c r="C256" s="100">
        <f t="shared" si="19"/>
        <v>84607.960415597117</v>
      </c>
      <c r="D256" s="100">
        <f t="shared" si="22"/>
        <v>6246.9204012110467</v>
      </c>
      <c r="E256" s="100">
        <f t="shared" si="23"/>
        <v>14908001.00249094</v>
      </c>
      <c r="F256" s="100">
        <f t="shared" si="21"/>
        <v>90854.88081680816</v>
      </c>
      <c r="G256" s="107">
        <f t="shared" si="20"/>
        <v>1090258.569801698</v>
      </c>
    </row>
    <row r="257" spans="2:7">
      <c r="B257" s="105">
        <v>251</v>
      </c>
      <c r="C257" s="100">
        <f t="shared" si="19"/>
        <v>84643.213732436954</v>
      </c>
      <c r="D257" s="100">
        <f t="shared" si="22"/>
        <v>6211.6670843712145</v>
      </c>
      <c r="E257" s="100">
        <f t="shared" si="23"/>
        <v>14823357.788758503</v>
      </c>
      <c r="F257" s="100">
        <f t="shared" si="21"/>
        <v>90854.880816808174</v>
      </c>
      <c r="G257" s="107">
        <f t="shared" si="20"/>
        <v>1090258.569801698</v>
      </c>
    </row>
    <row r="258" spans="2:7">
      <c r="B258" s="105">
        <v>252</v>
      </c>
      <c r="C258" s="100">
        <f t="shared" si="19"/>
        <v>84678.481738158793</v>
      </c>
      <c r="D258" s="100">
        <f t="shared" si="22"/>
        <v>6176.3990786493669</v>
      </c>
      <c r="E258" s="100">
        <f t="shared" si="23"/>
        <v>14738679.307020344</v>
      </c>
      <c r="F258" s="100">
        <f t="shared" si="21"/>
        <v>90854.88081680816</v>
      </c>
      <c r="G258" s="107">
        <f t="shared" si="20"/>
        <v>1090258.569801698</v>
      </c>
    </row>
    <row r="259" spans="2:7">
      <c r="B259" s="105">
        <v>253</v>
      </c>
      <c r="C259" s="100">
        <f t="shared" si="19"/>
        <v>84713.764438883023</v>
      </c>
      <c r="D259" s="100">
        <f t="shared" si="22"/>
        <v>6141.1163779251337</v>
      </c>
      <c r="E259" s="100">
        <f t="shared" si="23"/>
        <v>14653965.542581461</v>
      </c>
      <c r="F259" s="100">
        <f t="shared" si="21"/>
        <v>90854.88081680816</v>
      </c>
      <c r="G259" s="107">
        <f t="shared" si="20"/>
        <v>1090258.569801698</v>
      </c>
    </row>
    <row r="260" spans="2:7">
      <c r="B260" s="105">
        <v>254</v>
      </c>
      <c r="C260" s="100">
        <f t="shared" si="19"/>
        <v>84749.061840732567</v>
      </c>
      <c r="D260" s="100">
        <f t="shared" si="22"/>
        <v>6105.8189760755986</v>
      </c>
      <c r="E260" s="100">
        <f t="shared" si="23"/>
        <v>14569216.48074073</v>
      </c>
      <c r="F260" s="100">
        <f t="shared" si="21"/>
        <v>90854.88081680816</v>
      </c>
      <c r="G260" s="107">
        <f t="shared" si="20"/>
        <v>1090258.569801698</v>
      </c>
    </row>
    <row r="261" spans="2:7">
      <c r="B261" s="105">
        <v>255</v>
      </c>
      <c r="C261" s="100">
        <f t="shared" si="19"/>
        <v>84784.373949832865</v>
      </c>
      <c r="D261" s="100">
        <f t="shared" si="22"/>
        <v>6070.5068669752927</v>
      </c>
      <c r="E261" s="100">
        <f t="shared" si="23"/>
        <v>14484432.106790897</v>
      </c>
      <c r="F261" s="100">
        <f t="shared" si="21"/>
        <v>90854.88081680816</v>
      </c>
      <c r="G261" s="107">
        <f t="shared" si="20"/>
        <v>1090258.569801698</v>
      </c>
    </row>
    <row r="262" spans="2:7">
      <c r="B262" s="105">
        <v>256</v>
      </c>
      <c r="C262" s="100">
        <f t="shared" si="19"/>
        <v>84819.70077231196</v>
      </c>
      <c r="D262" s="100">
        <f t="shared" si="22"/>
        <v>6035.1800444961964</v>
      </c>
      <c r="E262" s="100">
        <f t="shared" si="23"/>
        <v>14399612.406018585</v>
      </c>
      <c r="F262" s="100">
        <f t="shared" si="21"/>
        <v>90854.88081680816</v>
      </c>
      <c r="G262" s="107">
        <f t="shared" si="20"/>
        <v>1090258.569801698</v>
      </c>
    </row>
    <row r="263" spans="2:7">
      <c r="B263" s="105">
        <v>257</v>
      </c>
      <c r="C263" s="100">
        <f t="shared" si="19"/>
        <v>84855.04231430043</v>
      </c>
      <c r="D263" s="100">
        <f t="shared" si="22"/>
        <v>5999.838502507735</v>
      </c>
      <c r="E263" s="100">
        <f t="shared" si="23"/>
        <v>14314757.363704285</v>
      </c>
      <c r="F263" s="100">
        <f t="shared" si="21"/>
        <v>90854.88081680816</v>
      </c>
      <c r="G263" s="107">
        <f t="shared" si="20"/>
        <v>1090258.569801698</v>
      </c>
    </row>
    <row r="264" spans="2:7">
      <c r="B264" s="105">
        <v>258</v>
      </c>
      <c r="C264" s="100">
        <f t="shared" ref="C264:C327" si="24">PPMT(C$3/12,B264,D$3*12,B$3*-1,0,0)</f>
        <v>84890.398581931382</v>
      </c>
      <c r="D264" s="100">
        <f t="shared" si="22"/>
        <v>5964.4822348767757</v>
      </c>
      <c r="E264" s="100">
        <f t="shared" si="23"/>
        <v>14229866.965122353</v>
      </c>
      <c r="F264" s="100">
        <f t="shared" si="21"/>
        <v>90854.88081680816</v>
      </c>
      <c r="G264" s="107">
        <f t="shared" ref="G264:G327" si="25">F264*12</f>
        <v>1090258.569801698</v>
      </c>
    </row>
    <row r="265" spans="2:7">
      <c r="B265" s="105">
        <v>259</v>
      </c>
      <c r="C265" s="100">
        <f t="shared" si="24"/>
        <v>84925.76958134053</v>
      </c>
      <c r="D265" s="100">
        <f t="shared" si="22"/>
        <v>5929.1112354676379</v>
      </c>
      <c r="E265" s="100">
        <f t="shared" si="23"/>
        <v>14144941.195541013</v>
      </c>
      <c r="F265" s="100">
        <f t="shared" si="21"/>
        <v>90854.880816808174</v>
      </c>
      <c r="G265" s="107">
        <f t="shared" si="25"/>
        <v>1090258.569801698</v>
      </c>
    </row>
    <row r="266" spans="2:7">
      <c r="B266" s="105">
        <v>260</v>
      </c>
      <c r="C266" s="100">
        <f t="shared" si="24"/>
        <v>84961.155318666075</v>
      </c>
      <c r="D266" s="100">
        <f t="shared" si="22"/>
        <v>5893.7254981420783</v>
      </c>
      <c r="E266" s="100">
        <f t="shared" si="23"/>
        <v>14059980.040222347</v>
      </c>
      <c r="F266" s="100">
        <f t="shared" si="21"/>
        <v>90854.88081680816</v>
      </c>
      <c r="G266" s="107">
        <f t="shared" si="25"/>
        <v>1090258.569801698</v>
      </c>
    </row>
    <row r="267" spans="2:7">
      <c r="B267" s="105">
        <v>261</v>
      </c>
      <c r="C267" s="100">
        <f t="shared" si="24"/>
        <v>84996.555800048853</v>
      </c>
      <c r="D267" s="100">
        <f t="shared" si="22"/>
        <v>5858.3250167593005</v>
      </c>
      <c r="E267" s="100">
        <f t="shared" si="23"/>
        <v>13974983.484422298</v>
      </c>
      <c r="F267" s="100">
        <f t="shared" si="21"/>
        <v>90854.88081680816</v>
      </c>
      <c r="G267" s="107">
        <f t="shared" si="25"/>
        <v>1090258.569801698</v>
      </c>
    </row>
    <row r="268" spans="2:7">
      <c r="B268" s="105">
        <v>262</v>
      </c>
      <c r="C268" s="100">
        <f t="shared" si="24"/>
        <v>85031.971031632216</v>
      </c>
      <c r="D268" s="100">
        <f t="shared" si="22"/>
        <v>5822.909785175947</v>
      </c>
      <c r="E268" s="100">
        <f t="shared" si="23"/>
        <v>13889951.513390666</v>
      </c>
      <c r="F268" s="100">
        <f t="shared" si="21"/>
        <v>90854.88081680816</v>
      </c>
      <c r="G268" s="107">
        <f t="shared" si="25"/>
        <v>1090258.569801698</v>
      </c>
    </row>
    <row r="269" spans="2:7">
      <c r="B269" s="105">
        <v>263</v>
      </c>
      <c r="C269" s="100">
        <f t="shared" si="24"/>
        <v>85067.401019562065</v>
      </c>
      <c r="D269" s="100">
        <f t="shared" si="22"/>
        <v>5787.4797972460992</v>
      </c>
      <c r="E269" s="100">
        <f t="shared" si="23"/>
        <v>13804884.112371104</v>
      </c>
      <c r="F269" s="100">
        <f t="shared" si="21"/>
        <v>90854.88081680816</v>
      </c>
      <c r="G269" s="107">
        <f t="shared" si="25"/>
        <v>1090258.569801698</v>
      </c>
    </row>
    <row r="270" spans="2:7">
      <c r="B270" s="105">
        <v>264</v>
      </c>
      <c r="C270" s="100">
        <f t="shared" si="24"/>
        <v>85102.845769986874</v>
      </c>
      <c r="D270" s="100">
        <f t="shared" si="22"/>
        <v>5752.0350468212819</v>
      </c>
      <c r="E270" s="100">
        <f t="shared" si="23"/>
        <v>13719781.266601117</v>
      </c>
      <c r="F270" s="100">
        <f t="shared" si="21"/>
        <v>90854.88081680816</v>
      </c>
      <c r="G270" s="107">
        <f t="shared" si="25"/>
        <v>1090258.569801698</v>
      </c>
    </row>
    <row r="271" spans="2:7">
      <c r="B271" s="105">
        <v>265</v>
      </c>
      <c r="C271" s="100">
        <f t="shared" si="24"/>
        <v>85138.305289057709</v>
      </c>
      <c r="D271" s="100">
        <f t="shared" si="22"/>
        <v>5716.575527750455</v>
      </c>
      <c r="E271" s="100">
        <f t="shared" si="23"/>
        <v>13634642.961312059</v>
      </c>
      <c r="F271" s="100">
        <f t="shared" si="21"/>
        <v>90854.88081680816</v>
      </c>
      <c r="G271" s="107">
        <f t="shared" si="25"/>
        <v>1090258.569801698</v>
      </c>
    </row>
    <row r="272" spans="2:7">
      <c r="B272" s="105">
        <v>266</v>
      </c>
      <c r="C272" s="100">
        <f t="shared" si="24"/>
        <v>85173.779582928153</v>
      </c>
      <c r="D272" s="100">
        <f t="shared" si="22"/>
        <v>5681.1012338800147</v>
      </c>
      <c r="E272" s="100">
        <f t="shared" si="23"/>
        <v>13549469.18172913</v>
      </c>
      <c r="F272" s="100">
        <f t="shared" si="21"/>
        <v>90854.880816808174</v>
      </c>
      <c r="G272" s="107">
        <f t="shared" si="25"/>
        <v>1090258.569801698</v>
      </c>
    </row>
    <row r="273" spans="2:7">
      <c r="B273" s="105">
        <v>267</v>
      </c>
      <c r="C273" s="100">
        <f t="shared" si="24"/>
        <v>85209.268657754365</v>
      </c>
      <c r="D273" s="100">
        <f t="shared" si="22"/>
        <v>5645.6121590537941</v>
      </c>
      <c r="E273" s="100">
        <f t="shared" si="23"/>
        <v>13464259.913071375</v>
      </c>
      <c r="F273" s="100">
        <f t="shared" si="21"/>
        <v>90854.88081680816</v>
      </c>
      <c r="G273" s="107">
        <f t="shared" si="25"/>
        <v>1090258.569801698</v>
      </c>
    </row>
    <row r="274" spans="2:7">
      <c r="B274" s="105">
        <v>268</v>
      </c>
      <c r="C274" s="100">
        <f t="shared" si="24"/>
        <v>85244.772519695092</v>
      </c>
      <c r="D274" s="100">
        <f t="shared" si="22"/>
        <v>5610.1082971130627</v>
      </c>
      <c r="E274" s="100">
        <f t="shared" si="23"/>
        <v>13379015.140551681</v>
      </c>
      <c r="F274" s="100">
        <f t="shared" si="21"/>
        <v>90854.88081680816</v>
      </c>
      <c r="G274" s="107">
        <f t="shared" si="25"/>
        <v>1090258.569801698</v>
      </c>
    </row>
    <row r="275" spans="2:7">
      <c r="B275" s="105">
        <v>269</v>
      </c>
      <c r="C275" s="100">
        <f t="shared" si="24"/>
        <v>85280.291174911632</v>
      </c>
      <c r="D275" s="100">
        <f t="shared" si="22"/>
        <v>5574.589641896524</v>
      </c>
      <c r="E275" s="100">
        <f t="shared" si="23"/>
        <v>13293734.84937677</v>
      </c>
      <c r="F275" s="100">
        <f t="shared" si="21"/>
        <v>90854.88081680816</v>
      </c>
      <c r="G275" s="107">
        <f t="shared" si="25"/>
        <v>1090258.569801698</v>
      </c>
    </row>
    <row r="276" spans="2:7">
      <c r="B276" s="105">
        <v>270</v>
      </c>
      <c r="C276" s="100">
        <f t="shared" si="24"/>
        <v>85315.82462956784</v>
      </c>
      <c r="D276" s="100">
        <f t="shared" si="22"/>
        <v>5539.0561872403114</v>
      </c>
      <c r="E276" s="100">
        <f t="shared" si="23"/>
        <v>13208419.024747202</v>
      </c>
      <c r="F276" s="100">
        <f t="shared" si="21"/>
        <v>90854.880816808145</v>
      </c>
      <c r="G276" s="107">
        <f t="shared" si="25"/>
        <v>1090258.5698016977</v>
      </c>
    </row>
    <row r="277" spans="2:7">
      <c r="B277" s="105">
        <v>271</v>
      </c>
      <c r="C277" s="100">
        <f t="shared" si="24"/>
        <v>85351.372889830163</v>
      </c>
      <c r="D277" s="100">
        <f t="shared" si="22"/>
        <v>5503.5079269779899</v>
      </c>
      <c r="E277" s="100">
        <f t="shared" si="23"/>
        <v>13123067.651857372</v>
      </c>
      <c r="F277" s="100">
        <f t="shared" si="21"/>
        <v>90854.88081680816</v>
      </c>
      <c r="G277" s="107">
        <f t="shared" si="25"/>
        <v>1090258.569801698</v>
      </c>
    </row>
    <row r="278" spans="2:7">
      <c r="B278" s="105">
        <v>272</v>
      </c>
      <c r="C278" s="100">
        <f t="shared" si="24"/>
        <v>85386.935961867595</v>
      </c>
      <c r="D278" s="100">
        <f t="shared" si="22"/>
        <v>5467.9448549405624</v>
      </c>
      <c r="E278" s="100">
        <f t="shared" si="23"/>
        <v>13037680.715895506</v>
      </c>
      <c r="F278" s="100">
        <f t="shared" si="21"/>
        <v>90854.88081680816</v>
      </c>
      <c r="G278" s="107">
        <f t="shared" si="25"/>
        <v>1090258.569801698</v>
      </c>
    </row>
    <row r="279" spans="2:7">
      <c r="B279" s="105">
        <v>273</v>
      </c>
      <c r="C279" s="100">
        <f t="shared" si="24"/>
        <v>85422.51385185172</v>
      </c>
      <c r="D279" s="100">
        <f t="shared" si="22"/>
        <v>5432.366964956449</v>
      </c>
      <c r="E279" s="100">
        <f t="shared" si="23"/>
        <v>12952258.202043654</v>
      </c>
      <c r="F279" s="100">
        <f t="shared" si="21"/>
        <v>90854.880816808174</v>
      </c>
      <c r="G279" s="107">
        <f t="shared" si="25"/>
        <v>1090258.569801698</v>
      </c>
    </row>
    <row r="280" spans="2:7">
      <c r="B280" s="105">
        <v>274</v>
      </c>
      <c r="C280" s="100">
        <f t="shared" si="24"/>
        <v>85458.106565956652</v>
      </c>
      <c r="D280" s="100">
        <f t="shared" si="22"/>
        <v>5396.7742508515121</v>
      </c>
      <c r="E280" s="100">
        <f t="shared" si="23"/>
        <v>12866800.095477698</v>
      </c>
      <c r="F280" s="100">
        <f t="shared" si="21"/>
        <v>90854.88081680816</v>
      </c>
      <c r="G280" s="107">
        <f t="shared" si="25"/>
        <v>1090258.569801698</v>
      </c>
    </row>
    <row r="281" spans="2:7">
      <c r="B281" s="105">
        <v>275</v>
      </c>
      <c r="C281" s="100">
        <f t="shared" si="24"/>
        <v>85493.714110359128</v>
      </c>
      <c r="D281" s="100">
        <f t="shared" si="22"/>
        <v>5361.1667064490293</v>
      </c>
      <c r="E281" s="100">
        <f t="shared" si="23"/>
        <v>12781306.381367339</v>
      </c>
      <c r="F281" s="100">
        <f t="shared" si="21"/>
        <v>90854.88081680816</v>
      </c>
      <c r="G281" s="107">
        <f t="shared" si="25"/>
        <v>1090258.569801698</v>
      </c>
    </row>
    <row r="282" spans="2:7">
      <c r="B282" s="105">
        <v>276</v>
      </c>
      <c r="C282" s="100">
        <f t="shared" si="24"/>
        <v>85529.336491238457</v>
      </c>
      <c r="D282" s="100">
        <f t="shared" si="22"/>
        <v>5325.5443255697128</v>
      </c>
      <c r="E282" s="100">
        <f t="shared" si="23"/>
        <v>12695777.0448761</v>
      </c>
      <c r="F282" s="100">
        <f t="shared" si="21"/>
        <v>90854.880816808174</v>
      </c>
      <c r="G282" s="107">
        <f t="shared" si="25"/>
        <v>1090258.569801698</v>
      </c>
    </row>
    <row r="283" spans="2:7">
      <c r="B283" s="105">
        <v>277</v>
      </c>
      <c r="C283" s="100">
        <f t="shared" si="24"/>
        <v>85564.973714776468</v>
      </c>
      <c r="D283" s="100">
        <f t="shared" si="22"/>
        <v>5289.907102031696</v>
      </c>
      <c r="E283" s="100">
        <f t="shared" si="23"/>
        <v>12610212.071161324</v>
      </c>
      <c r="F283" s="100">
        <f t="shared" si="21"/>
        <v>90854.88081680816</v>
      </c>
      <c r="G283" s="107">
        <f t="shared" si="25"/>
        <v>1090258.569801698</v>
      </c>
    </row>
    <row r="284" spans="2:7">
      <c r="B284" s="105">
        <v>278</v>
      </c>
      <c r="C284" s="100">
        <f t="shared" si="24"/>
        <v>85600.625787157624</v>
      </c>
      <c r="D284" s="100">
        <f t="shared" si="22"/>
        <v>5254.2550296505406</v>
      </c>
      <c r="E284" s="100">
        <f t="shared" si="23"/>
        <v>12524611.445374167</v>
      </c>
      <c r="F284" s="100">
        <f t="shared" si="21"/>
        <v>90854.88081680816</v>
      </c>
      <c r="G284" s="107">
        <f t="shared" si="25"/>
        <v>1090258.569801698</v>
      </c>
    </row>
    <row r="285" spans="2:7">
      <c r="B285" s="105">
        <v>279</v>
      </c>
      <c r="C285" s="100">
        <f t="shared" si="24"/>
        <v>85636.292714568946</v>
      </c>
      <c r="D285" s="100">
        <f t="shared" si="22"/>
        <v>5218.5881022392241</v>
      </c>
      <c r="E285" s="100">
        <f t="shared" si="23"/>
        <v>12438975.152659597</v>
      </c>
      <c r="F285" s="100">
        <f t="shared" si="21"/>
        <v>90854.880816808174</v>
      </c>
      <c r="G285" s="107">
        <f t="shared" si="25"/>
        <v>1090258.569801698</v>
      </c>
    </row>
    <row r="286" spans="2:7">
      <c r="B286" s="105">
        <v>280</v>
      </c>
      <c r="C286" s="100">
        <f t="shared" si="24"/>
        <v>85671.974503200006</v>
      </c>
      <c r="D286" s="100">
        <f t="shared" si="22"/>
        <v>5182.906313608155</v>
      </c>
      <c r="E286" s="100">
        <f t="shared" si="23"/>
        <v>12353303.178156396</v>
      </c>
      <c r="F286" s="100">
        <f t="shared" si="21"/>
        <v>90854.88081680816</v>
      </c>
      <c r="G286" s="107">
        <f t="shared" si="25"/>
        <v>1090258.569801698</v>
      </c>
    </row>
    <row r="287" spans="2:7">
      <c r="B287" s="105">
        <v>281</v>
      </c>
      <c r="C287" s="100">
        <f t="shared" si="24"/>
        <v>85707.671159243007</v>
      </c>
      <c r="D287" s="100">
        <f t="shared" si="22"/>
        <v>5147.2096575651549</v>
      </c>
      <c r="E287" s="100">
        <f t="shared" si="23"/>
        <v>12267595.506997153</v>
      </c>
      <c r="F287" s="100">
        <f t="shared" si="21"/>
        <v>90854.88081680816</v>
      </c>
      <c r="G287" s="107">
        <f t="shared" si="25"/>
        <v>1090258.569801698</v>
      </c>
    </row>
    <row r="288" spans="2:7">
      <c r="B288" s="105">
        <v>282</v>
      </c>
      <c r="C288" s="100">
        <f t="shared" si="24"/>
        <v>85743.382688892685</v>
      </c>
      <c r="D288" s="100">
        <f t="shared" si="22"/>
        <v>5111.4981279154699</v>
      </c>
      <c r="E288" s="100">
        <f t="shared" si="23"/>
        <v>12181852.12430826</v>
      </c>
      <c r="F288" s="100">
        <f t="shared" si="21"/>
        <v>90854.88081680816</v>
      </c>
      <c r="G288" s="107">
        <f t="shared" si="25"/>
        <v>1090258.569801698</v>
      </c>
    </row>
    <row r="289" spans="2:7">
      <c r="B289" s="105">
        <v>283</v>
      </c>
      <c r="C289" s="100">
        <f t="shared" si="24"/>
        <v>85779.109098346395</v>
      </c>
      <c r="D289" s="100">
        <f t="shared" si="22"/>
        <v>5075.771718461765</v>
      </c>
      <c r="E289" s="100">
        <f t="shared" si="23"/>
        <v>12096073.015209913</v>
      </c>
      <c r="F289" s="100">
        <f t="shared" si="21"/>
        <v>90854.88081680816</v>
      </c>
      <c r="G289" s="107">
        <f t="shared" si="25"/>
        <v>1090258.569801698</v>
      </c>
    </row>
    <row r="290" spans="2:7">
      <c r="B290" s="105">
        <v>284</v>
      </c>
      <c r="C290" s="100">
        <f t="shared" si="24"/>
        <v>85814.850393804038</v>
      </c>
      <c r="D290" s="100">
        <f t="shared" si="22"/>
        <v>5040.0304230041211</v>
      </c>
      <c r="E290" s="100">
        <f t="shared" si="23"/>
        <v>12010258.164816109</v>
      </c>
      <c r="F290" s="100">
        <f t="shared" si="21"/>
        <v>90854.88081680816</v>
      </c>
      <c r="G290" s="107">
        <f t="shared" si="25"/>
        <v>1090258.569801698</v>
      </c>
    </row>
    <row r="291" spans="2:7">
      <c r="B291" s="105">
        <v>285</v>
      </c>
      <c r="C291" s="100">
        <f t="shared" si="24"/>
        <v>85850.606581468135</v>
      </c>
      <c r="D291" s="100">
        <f t="shared" si="22"/>
        <v>5004.2742353400354</v>
      </c>
      <c r="E291" s="100">
        <f t="shared" si="23"/>
        <v>11924407.558234641</v>
      </c>
      <c r="F291" s="100">
        <f t="shared" si="21"/>
        <v>90854.880816808174</v>
      </c>
      <c r="G291" s="107">
        <f t="shared" si="25"/>
        <v>1090258.569801698</v>
      </c>
    </row>
    <row r="292" spans="2:7">
      <c r="B292" s="105">
        <v>286</v>
      </c>
      <c r="C292" s="100">
        <f t="shared" si="24"/>
        <v>85886.37766754374</v>
      </c>
      <c r="D292" s="100">
        <f t="shared" si="22"/>
        <v>4968.5031492644239</v>
      </c>
      <c r="E292" s="100">
        <f t="shared" si="23"/>
        <v>11838521.180567097</v>
      </c>
      <c r="F292" s="100">
        <f t="shared" si="21"/>
        <v>90854.88081680816</v>
      </c>
      <c r="G292" s="107">
        <f t="shared" si="25"/>
        <v>1090258.569801698</v>
      </c>
    </row>
    <row r="293" spans="2:7">
      <c r="B293" s="105">
        <v>287</v>
      </c>
      <c r="C293" s="100">
        <f t="shared" si="24"/>
        <v>85922.163658238554</v>
      </c>
      <c r="D293" s="100">
        <f t="shared" si="22"/>
        <v>4932.7171585696133</v>
      </c>
      <c r="E293" s="100">
        <f t="shared" si="23"/>
        <v>11752599.016908858</v>
      </c>
      <c r="F293" s="100">
        <f t="shared" si="21"/>
        <v>90854.880816808174</v>
      </c>
      <c r="G293" s="107">
        <f t="shared" si="25"/>
        <v>1090258.569801698</v>
      </c>
    </row>
    <row r="294" spans="2:7">
      <c r="B294" s="105">
        <v>288</v>
      </c>
      <c r="C294" s="100">
        <f t="shared" si="24"/>
        <v>85957.964559762811</v>
      </c>
      <c r="D294" s="100">
        <f t="shared" si="22"/>
        <v>4896.9162570453473</v>
      </c>
      <c r="E294" s="100">
        <f t="shared" si="23"/>
        <v>11666641.052349094</v>
      </c>
      <c r="F294" s="100">
        <f t="shared" si="21"/>
        <v>90854.88081680816</v>
      </c>
      <c r="G294" s="107">
        <f t="shared" si="25"/>
        <v>1090258.569801698</v>
      </c>
    </row>
    <row r="295" spans="2:7">
      <c r="B295" s="105">
        <v>289</v>
      </c>
      <c r="C295" s="100">
        <f t="shared" si="24"/>
        <v>85993.780378329393</v>
      </c>
      <c r="D295" s="100">
        <f t="shared" si="22"/>
        <v>4861.1004384787793</v>
      </c>
      <c r="E295" s="100">
        <f t="shared" si="23"/>
        <v>11580647.271970766</v>
      </c>
      <c r="F295" s="100">
        <f t="shared" si="21"/>
        <v>90854.880816808174</v>
      </c>
      <c r="G295" s="107">
        <f t="shared" si="25"/>
        <v>1090258.569801698</v>
      </c>
    </row>
    <row r="296" spans="2:7">
      <c r="B296" s="105">
        <v>290</v>
      </c>
      <c r="C296" s="100">
        <f t="shared" si="24"/>
        <v>86029.611120153684</v>
      </c>
      <c r="D296" s="100">
        <f t="shared" si="22"/>
        <v>4825.2696966544763</v>
      </c>
      <c r="E296" s="100">
        <f t="shared" si="23"/>
        <v>11494617.660850612</v>
      </c>
      <c r="F296" s="100">
        <f t="shared" si="21"/>
        <v>90854.88081680816</v>
      </c>
      <c r="G296" s="107">
        <f t="shared" si="25"/>
        <v>1090258.569801698</v>
      </c>
    </row>
    <row r="297" spans="2:7">
      <c r="B297" s="105">
        <v>291</v>
      </c>
      <c r="C297" s="100">
        <f t="shared" si="24"/>
        <v>86065.456791453747</v>
      </c>
      <c r="D297" s="100">
        <f t="shared" si="22"/>
        <v>4789.4240253544112</v>
      </c>
      <c r="E297" s="100">
        <f t="shared" si="23"/>
        <v>11408552.204059159</v>
      </c>
      <c r="F297" s="100">
        <f t="shared" si="21"/>
        <v>90854.88081680816</v>
      </c>
      <c r="G297" s="107">
        <f t="shared" si="25"/>
        <v>1090258.569801698</v>
      </c>
    </row>
    <row r="298" spans="2:7">
      <c r="B298" s="105">
        <v>292</v>
      </c>
      <c r="C298" s="100">
        <f t="shared" si="24"/>
        <v>86101.317398450192</v>
      </c>
      <c r="D298" s="100">
        <f t="shared" si="22"/>
        <v>4753.5634183579732</v>
      </c>
      <c r="E298" s="100">
        <f t="shared" si="23"/>
        <v>11322450.88666071</v>
      </c>
      <c r="F298" s="100">
        <f t="shared" ref="F298:F361" si="26">SUM(C298:D298)</f>
        <v>90854.88081680816</v>
      </c>
      <c r="G298" s="107">
        <f t="shared" si="25"/>
        <v>1090258.569801698</v>
      </c>
    </row>
    <row r="299" spans="2:7">
      <c r="B299" s="105">
        <v>293</v>
      </c>
      <c r="C299" s="100">
        <f t="shared" si="24"/>
        <v>86137.192947366217</v>
      </c>
      <c r="D299" s="100">
        <f t="shared" ref="D299:D362" si="27">IPMT(C$3/12,B299,D$3*12,B$3*-1,0)</f>
        <v>4717.6878694419511</v>
      </c>
      <c r="E299" s="100">
        <f t="shared" ref="E299:E362" si="28">E298-C299</f>
        <v>11236313.693713345</v>
      </c>
      <c r="F299" s="100">
        <f t="shared" si="26"/>
        <v>90854.880816808174</v>
      </c>
      <c r="G299" s="107">
        <f t="shared" si="25"/>
        <v>1090258.569801698</v>
      </c>
    </row>
    <row r="300" spans="2:7">
      <c r="B300" s="105">
        <v>294</v>
      </c>
      <c r="C300" s="100">
        <f t="shared" si="24"/>
        <v>86173.083444427612</v>
      </c>
      <c r="D300" s="100">
        <f t="shared" si="27"/>
        <v>4681.7973723805489</v>
      </c>
      <c r="E300" s="100">
        <f t="shared" si="28"/>
        <v>11150140.610268917</v>
      </c>
      <c r="F300" s="100">
        <f t="shared" si="26"/>
        <v>90854.88081680816</v>
      </c>
      <c r="G300" s="107">
        <f t="shared" si="25"/>
        <v>1090258.569801698</v>
      </c>
    </row>
    <row r="301" spans="2:7">
      <c r="B301" s="105">
        <v>295</v>
      </c>
      <c r="C301" s="100">
        <f t="shared" si="24"/>
        <v>86208.988895862785</v>
      </c>
      <c r="D301" s="100">
        <f t="shared" si="27"/>
        <v>4645.8919209453707</v>
      </c>
      <c r="E301" s="100">
        <f t="shared" si="28"/>
        <v>11063931.621373054</v>
      </c>
      <c r="F301" s="100">
        <f t="shared" si="26"/>
        <v>90854.88081680816</v>
      </c>
      <c r="G301" s="107">
        <f t="shared" si="25"/>
        <v>1090258.569801698</v>
      </c>
    </row>
    <row r="302" spans="2:7">
      <c r="B302" s="105">
        <v>296</v>
      </c>
      <c r="C302" s="100">
        <f t="shared" si="24"/>
        <v>86244.909307902737</v>
      </c>
      <c r="D302" s="100">
        <f t="shared" si="27"/>
        <v>4609.971508905428</v>
      </c>
      <c r="E302" s="100">
        <f t="shared" si="28"/>
        <v>10977686.712065151</v>
      </c>
      <c r="F302" s="100">
        <f t="shared" si="26"/>
        <v>90854.88081680816</v>
      </c>
      <c r="G302" s="107">
        <f t="shared" si="25"/>
        <v>1090258.569801698</v>
      </c>
    </row>
    <row r="303" spans="2:7">
      <c r="B303" s="105">
        <v>297</v>
      </c>
      <c r="C303" s="100">
        <f t="shared" si="24"/>
        <v>86280.844686781027</v>
      </c>
      <c r="D303" s="100">
        <f t="shared" si="27"/>
        <v>4574.0361300271352</v>
      </c>
      <c r="E303" s="100">
        <f t="shared" si="28"/>
        <v>10891405.867378371</v>
      </c>
      <c r="F303" s="100">
        <f t="shared" si="26"/>
        <v>90854.88081680816</v>
      </c>
      <c r="G303" s="107">
        <f t="shared" si="25"/>
        <v>1090258.569801698</v>
      </c>
    </row>
    <row r="304" spans="2:7">
      <c r="B304" s="105">
        <v>298</v>
      </c>
      <c r="C304" s="100">
        <f t="shared" si="24"/>
        <v>86316.79503873385</v>
      </c>
      <c r="D304" s="100">
        <f t="shared" si="27"/>
        <v>4538.0857780743099</v>
      </c>
      <c r="E304" s="100">
        <f t="shared" si="28"/>
        <v>10805089.072339637</v>
      </c>
      <c r="F304" s="100">
        <f t="shared" si="26"/>
        <v>90854.88081680816</v>
      </c>
      <c r="G304" s="107">
        <f t="shared" si="25"/>
        <v>1090258.569801698</v>
      </c>
    </row>
    <row r="305" spans="2:7">
      <c r="B305" s="105">
        <v>299</v>
      </c>
      <c r="C305" s="100">
        <f t="shared" si="24"/>
        <v>86352.760370000004</v>
      </c>
      <c r="D305" s="100">
        <f t="shared" si="27"/>
        <v>4502.1204468081705</v>
      </c>
      <c r="E305" s="100">
        <f t="shared" si="28"/>
        <v>10718736.311969638</v>
      </c>
      <c r="F305" s="100">
        <f t="shared" si="26"/>
        <v>90854.880816808174</v>
      </c>
      <c r="G305" s="107">
        <f t="shared" si="25"/>
        <v>1090258.569801698</v>
      </c>
    </row>
    <row r="306" spans="2:7">
      <c r="B306" s="105">
        <v>300</v>
      </c>
      <c r="C306" s="100">
        <f t="shared" si="24"/>
        <v>86388.74068682082</v>
      </c>
      <c r="D306" s="100">
        <f t="shared" si="27"/>
        <v>4466.1401299873378</v>
      </c>
      <c r="E306" s="100">
        <f t="shared" si="28"/>
        <v>10632347.571282817</v>
      </c>
      <c r="F306" s="100">
        <f t="shared" si="26"/>
        <v>90854.88081680816</v>
      </c>
      <c r="G306" s="107">
        <f t="shared" si="25"/>
        <v>1090258.569801698</v>
      </c>
    </row>
    <row r="307" spans="2:7">
      <c r="B307" s="105">
        <v>301</v>
      </c>
      <c r="C307" s="100">
        <f t="shared" si="24"/>
        <v>86424.735995440336</v>
      </c>
      <c r="D307" s="100">
        <f t="shared" si="27"/>
        <v>4430.1448213678286</v>
      </c>
      <c r="E307" s="100">
        <f t="shared" si="28"/>
        <v>10545922.835287377</v>
      </c>
      <c r="F307" s="100">
        <f t="shared" si="26"/>
        <v>90854.88081680816</v>
      </c>
      <c r="G307" s="107">
        <f t="shared" si="25"/>
        <v>1090258.569801698</v>
      </c>
    </row>
    <row r="308" spans="2:7">
      <c r="B308" s="105">
        <v>302</v>
      </c>
      <c r="C308" s="100">
        <f t="shared" si="24"/>
        <v>86460.746302105108</v>
      </c>
      <c r="D308" s="100">
        <f t="shared" si="27"/>
        <v>4394.1345147030625</v>
      </c>
      <c r="E308" s="100">
        <f t="shared" si="28"/>
        <v>10459462.088985272</v>
      </c>
      <c r="F308" s="100">
        <f t="shared" si="26"/>
        <v>90854.880816808174</v>
      </c>
      <c r="G308" s="107">
        <f t="shared" si="25"/>
        <v>1090258.569801698</v>
      </c>
    </row>
    <row r="309" spans="2:7">
      <c r="B309" s="105">
        <v>303</v>
      </c>
      <c r="C309" s="100">
        <f t="shared" si="24"/>
        <v>86496.771613064309</v>
      </c>
      <c r="D309" s="100">
        <f t="shared" si="27"/>
        <v>4358.109203743852</v>
      </c>
      <c r="E309" s="100">
        <f t="shared" si="28"/>
        <v>10372965.317372207</v>
      </c>
      <c r="F309" s="100">
        <f t="shared" si="26"/>
        <v>90854.88081680816</v>
      </c>
      <c r="G309" s="107">
        <f t="shared" si="25"/>
        <v>1090258.569801698</v>
      </c>
    </row>
    <row r="310" spans="2:7">
      <c r="B310" s="105">
        <v>304</v>
      </c>
      <c r="C310" s="100">
        <f t="shared" si="24"/>
        <v>86532.811934569763</v>
      </c>
      <c r="D310" s="100">
        <f t="shared" si="27"/>
        <v>4322.0688822384082</v>
      </c>
      <c r="E310" s="100">
        <f t="shared" si="28"/>
        <v>10286432.505437637</v>
      </c>
      <c r="F310" s="100">
        <f t="shared" si="26"/>
        <v>90854.880816808174</v>
      </c>
      <c r="G310" s="107">
        <f t="shared" si="25"/>
        <v>1090258.569801698</v>
      </c>
    </row>
    <row r="311" spans="2:7">
      <c r="B311" s="105">
        <v>305</v>
      </c>
      <c r="C311" s="100">
        <f t="shared" si="24"/>
        <v>86568.867272875825</v>
      </c>
      <c r="D311" s="100">
        <f t="shared" si="27"/>
        <v>4286.0135439323376</v>
      </c>
      <c r="E311" s="100">
        <f t="shared" si="28"/>
        <v>10199863.638164761</v>
      </c>
      <c r="F311" s="100">
        <f t="shared" si="26"/>
        <v>90854.88081680816</v>
      </c>
      <c r="G311" s="107">
        <f t="shared" si="25"/>
        <v>1090258.569801698</v>
      </c>
    </row>
    <row r="312" spans="2:7">
      <c r="B312" s="105">
        <v>306</v>
      </c>
      <c r="C312" s="100">
        <f t="shared" si="24"/>
        <v>86604.937634239526</v>
      </c>
      <c r="D312" s="100">
        <f t="shared" si="27"/>
        <v>4249.9431825686388</v>
      </c>
      <c r="E312" s="100">
        <f t="shared" si="28"/>
        <v>10113258.700530522</v>
      </c>
      <c r="F312" s="100">
        <f t="shared" si="26"/>
        <v>90854.88081680816</v>
      </c>
      <c r="G312" s="107">
        <f t="shared" si="25"/>
        <v>1090258.569801698</v>
      </c>
    </row>
    <row r="313" spans="2:7">
      <c r="B313" s="105">
        <v>307</v>
      </c>
      <c r="C313" s="100">
        <f t="shared" si="24"/>
        <v>86641.023024920461</v>
      </c>
      <c r="D313" s="100">
        <f t="shared" si="27"/>
        <v>4213.8577918877063</v>
      </c>
      <c r="E313" s="100">
        <f t="shared" si="28"/>
        <v>10026617.677505601</v>
      </c>
      <c r="F313" s="100">
        <f t="shared" si="26"/>
        <v>90854.880816808174</v>
      </c>
      <c r="G313" s="107">
        <f t="shared" si="25"/>
        <v>1090258.569801698</v>
      </c>
    </row>
    <row r="314" spans="2:7">
      <c r="B314" s="105">
        <v>308</v>
      </c>
      <c r="C314" s="100">
        <f t="shared" si="24"/>
        <v>86677.123451180843</v>
      </c>
      <c r="D314" s="100">
        <f t="shared" si="27"/>
        <v>4177.7573656273225</v>
      </c>
      <c r="E314" s="100">
        <f t="shared" si="28"/>
        <v>9939940.5540544204</v>
      </c>
      <c r="F314" s="100">
        <f t="shared" si="26"/>
        <v>90854.88081680816</v>
      </c>
      <c r="G314" s="107">
        <f t="shared" si="25"/>
        <v>1090258.569801698</v>
      </c>
    </row>
    <row r="315" spans="2:7">
      <c r="B315" s="105">
        <v>309</v>
      </c>
      <c r="C315" s="100">
        <f t="shared" si="24"/>
        <v>86713.238919285504</v>
      </c>
      <c r="D315" s="100">
        <f t="shared" si="27"/>
        <v>4141.6418975226634</v>
      </c>
      <c r="E315" s="100">
        <f t="shared" si="28"/>
        <v>9853227.3151351344</v>
      </c>
      <c r="F315" s="100">
        <f t="shared" si="26"/>
        <v>90854.880816808174</v>
      </c>
      <c r="G315" s="107">
        <f t="shared" si="25"/>
        <v>1090258.569801698</v>
      </c>
    </row>
    <row r="316" spans="2:7">
      <c r="B316" s="105">
        <v>310</v>
      </c>
      <c r="C316" s="100">
        <f t="shared" si="24"/>
        <v>86749.369435501867</v>
      </c>
      <c r="D316" s="100">
        <f t="shared" si="27"/>
        <v>4105.5113813062944</v>
      </c>
      <c r="E316" s="100">
        <f t="shared" si="28"/>
        <v>9766477.9456996322</v>
      </c>
      <c r="F316" s="100">
        <f t="shared" si="26"/>
        <v>90854.88081680816</v>
      </c>
      <c r="G316" s="107">
        <f t="shared" si="25"/>
        <v>1090258.569801698</v>
      </c>
    </row>
    <row r="317" spans="2:7">
      <c r="B317" s="105">
        <v>311</v>
      </c>
      <c r="C317" s="100">
        <f t="shared" si="24"/>
        <v>86785.515006099988</v>
      </c>
      <c r="D317" s="100">
        <f t="shared" si="27"/>
        <v>4069.3658107081687</v>
      </c>
      <c r="E317" s="100">
        <f t="shared" si="28"/>
        <v>9679692.4306935314</v>
      </c>
      <c r="F317" s="100">
        <f t="shared" si="26"/>
        <v>90854.88081680816</v>
      </c>
      <c r="G317" s="107">
        <f t="shared" si="25"/>
        <v>1090258.569801698</v>
      </c>
    </row>
    <row r="318" spans="2:7">
      <c r="B318" s="105">
        <v>312</v>
      </c>
      <c r="C318" s="100">
        <f t="shared" si="24"/>
        <v>86821.675637352528</v>
      </c>
      <c r="D318" s="100">
        <f t="shared" si="27"/>
        <v>4033.2051794556269</v>
      </c>
      <c r="E318" s="100">
        <f t="shared" si="28"/>
        <v>9592870.7550561782</v>
      </c>
      <c r="F318" s="100">
        <f t="shared" si="26"/>
        <v>90854.88081680816</v>
      </c>
      <c r="G318" s="107">
        <f t="shared" si="25"/>
        <v>1090258.569801698</v>
      </c>
    </row>
    <row r="319" spans="2:7">
      <c r="B319" s="105">
        <v>313</v>
      </c>
      <c r="C319" s="100">
        <f t="shared" si="24"/>
        <v>86857.851335534768</v>
      </c>
      <c r="D319" s="100">
        <f t="shared" si="27"/>
        <v>3997.0294812733969</v>
      </c>
      <c r="E319" s="100">
        <f t="shared" si="28"/>
        <v>9506012.9037206434</v>
      </c>
      <c r="F319" s="100">
        <f t="shared" si="26"/>
        <v>90854.88081680816</v>
      </c>
      <c r="G319" s="107">
        <f t="shared" si="25"/>
        <v>1090258.569801698</v>
      </c>
    </row>
    <row r="320" spans="2:7">
      <c r="B320" s="105">
        <v>314</v>
      </c>
      <c r="C320" s="100">
        <f t="shared" si="24"/>
        <v>86894.042106924579</v>
      </c>
      <c r="D320" s="100">
        <f t="shared" si="27"/>
        <v>3960.8387098835906</v>
      </c>
      <c r="E320" s="100">
        <f t="shared" si="28"/>
        <v>9419118.8616137188</v>
      </c>
      <c r="F320" s="100">
        <f t="shared" si="26"/>
        <v>90854.880816808174</v>
      </c>
      <c r="G320" s="107">
        <f t="shared" si="25"/>
        <v>1090258.569801698</v>
      </c>
    </row>
    <row r="321" spans="2:7">
      <c r="B321" s="105">
        <v>315</v>
      </c>
      <c r="C321" s="100">
        <f t="shared" si="24"/>
        <v>86930.247957802465</v>
      </c>
      <c r="D321" s="100">
        <f t="shared" si="27"/>
        <v>3924.6328590057065</v>
      </c>
      <c r="E321" s="100">
        <f t="shared" si="28"/>
        <v>9332188.6136559155</v>
      </c>
      <c r="F321" s="100">
        <f t="shared" si="26"/>
        <v>90854.880816808174</v>
      </c>
      <c r="G321" s="107">
        <f t="shared" si="25"/>
        <v>1090258.569801698</v>
      </c>
    </row>
    <row r="322" spans="2:7">
      <c r="B322" s="105">
        <v>316</v>
      </c>
      <c r="C322" s="100">
        <f t="shared" si="24"/>
        <v>86966.468894451551</v>
      </c>
      <c r="D322" s="100">
        <f t="shared" si="27"/>
        <v>3888.4119223566217</v>
      </c>
      <c r="E322" s="100">
        <f t="shared" si="28"/>
        <v>9245222.1447614636</v>
      </c>
      <c r="F322" s="100">
        <f t="shared" si="26"/>
        <v>90854.880816808174</v>
      </c>
      <c r="G322" s="107">
        <f t="shared" si="25"/>
        <v>1090258.569801698</v>
      </c>
    </row>
    <row r="323" spans="2:7">
      <c r="B323" s="105">
        <v>317</v>
      </c>
      <c r="C323" s="100">
        <f t="shared" si="24"/>
        <v>87002.704923157566</v>
      </c>
      <c r="D323" s="100">
        <f t="shared" si="27"/>
        <v>3852.1758936505994</v>
      </c>
      <c r="E323" s="100">
        <f t="shared" si="28"/>
        <v>9158219.439838307</v>
      </c>
      <c r="F323" s="100">
        <f t="shared" si="26"/>
        <v>90854.88081680816</v>
      </c>
      <c r="G323" s="107">
        <f t="shared" si="25"/>
        <v>1090258.569801698</v>
      </c>
    </row>
    <row r="324" spans="2:7">
      <c r="B324" s="105">
        <v>318</v>
      </c>
      <c r="C324" s="100">
        <f t="shared" si="24"/>
        <v>87038.956050208872</v>
      </c>
      <c r="D324" s="100">
        <f t="shared" si="27"/>
        <v>3815.9247665992848</v>
      </c>
      <c r="E324" s="100">
        <f t="shared" si="28"/>
        <v>9071180.4837880973</v>
      </c>
      <c r="F324" s="100">
        <f t="shared" si="26"/>
        <v>90854.88081680816</v>
      </c>
      <c r="G324" s="107">
        <f t="shared" si="25"/>
        <v>1090258.569801698</v>
      </c>
    </row>
    <row r="325" spans="2:7">
      <c r="B325" s="105">
        <v>319</v>
      </c>
      <c r="C325" s="100">
        <f t="shared" si="24"/>
        <v>87075.222281896466</v>
      </c>
      <c r="D325" s="100">
        <f t="shared" si="27"/>
        <v>3779.6585349116967</v>
      </c>
      <c r="E325" s="100">
        <f t="shared" si="28"/>
        <v>8984105.2615062017</v>
      </c>
      <c r="F325" s="100">
        <f t="shared" si="26"/>
        <v>90854.88081680816</v>
      </c>
      <c r="G325" s="107">
        <f t="shared" si="25"/>
        <v>1090258.569801698</v>
      </c>
    </row>
    <row r="326" spans="2:7">
      <c r="B326" s="105">
        <v>320</v>
      </c>
      <c r="C326" s="100">
        <f t="shared" si="24"/>
        <v>87111.50362451392</v>
      </c>
      <c r="D326" s="100">
        <f t="shared" si="27"/>
        <v>3743.3771922942401</v>
      </c>
      <c r="E326" s="100">
        <f t="shared" si="28"/>
        <v>8896993.757881688</v>
      </c>
      <c r="F326" s="100">
        <f t="shared" si="26"/>
        <v>90854.88081680816</v>
      </c>
      <c r="G326" s="107">
        <f t="shared" si="25"/>
        <v>1090258.569801698</v>
      </c>
    </row>
    <row r="327" spans="2:7">
      <c r="B327" s="105">
        <v>321</v>
      </c>
      <c r="C327" s="100">
        <f t="shared" si="24"/>
        <v>87147.800084357485</v>
      </c>
      <c r="D327" s="100">
        <f t="shared" si="27"/>
        <v>3707.0807324506936</v>
      </c>
      <c r="E327" s="100">
        <f t="shared" si="28"/>
        <v>8809845.9577973299</v>
      </c>
      <c r="F327" s="100">
        <f t="shared" si="26"/>
        <v>90854.880816808174</v>
      </c>
      <c r="G327" s="107">
        <f t="shared" si="25"/>
        <v>1090258.569801698</v>
      </c>
    </row>
    <row r="328" spans="2:7">
      <c r="B328" s="105">
        <v>322</v>
      </c>
      <c r="C328" s="100">
        <f t="shared" ref="C328:C391" si="29">PPMT(C$3/12,B328,D$3*12,B$3*-1,0,0)</f>
        <v>87184.111667725956</v>
      </c>
      <c r="D328" s="100">
        <f t="shared" si="27"/>
        <v>3670.7691490822108</v>
      </c>
      <c r="E328" s="100">
        <f t="shared" si="28"/>
        <v>8722661.8461296037</v>
      </c>
      <c r="F328" s="100">
        <f t="shared" si="26"/>
        <v>90854.880816808174</v>
      </c>
      <c r="G328" s="107">
        <f t="shared" ref="G328:G391" si="30">F328*12</f>
        <v>1090258.569801698</v>
      </c>
    </row>
    <row r="329" spans="2:7">
      <c r="B329" s="105">
        <v>323</v>
      </c>
      <c r="C329" s="100">
        <f t="shared" si="29"/>
        <v>87220.438380920838</v>
      </c>
      <c r="D329" s="100">
        <f t="shared" si="27"/>
        <v>3634.4424358873248</v>
      </c>
      <c r="E329" s="100">
        <f t="shared" si="28"/>
        <v>8635441.4077486824</v>
      </c>
      <c r="F329" s="100">
        <f t="shared" si="26"/>
        <v>90854.88081680816</v>
      </c>
      <c r="G329" s="107">
        <f t="shared" si="30"/>
        <v>1090258.569801698</v>
      </c>
    </row>
    <row r="330" spans="2:7">
      <c r="B330" s="105">
        <v>324</v>
      </c>
      <c r="C330" s="100">
        <f t="shared" si="29"/>
        <v>87256.780230246222</v>
      </c>
      <c r="D330" s="100">
        <f t="shared" si="27"/>
        <v>3598.1005865619413</v>
      </c>
      <c r="E330" s="100">
        <f t="shared" si="28"/>
        <v>8548184.6275184359</v>
      </c>
      <c r="F330" s="100">
        <f t="shared" si="26"/>
        <v>90854.88081680816</v>
      </c>
      <c r="G330" s="107">
        <f t="shared" si="30"/>
        <v>1090258.569801698</v>
      </c>
    </row>
    <row r="331" spans="2:7">
      <c r="B331" s="105">
        <v>325</v>
      </c>
      <c r="C331" s="100">
        <f t="shared" si="29"/>
        <v>87293.137222008823</v>
      </c>
      <c r="D331" s="100">
        <f t="shared" si="27"/>
        <v>3561.7435947993386</v>
      </c>
      <c r="E331" s="100">
        <f t="shared" si="28"/>
        <v>8460891.4902964272</v>
      </c>
      <c r="F331" s="100">
        <f t="shared" si="26"/>
        <v>90854.88081680816</v>
      </c>
      <c r="G331" s="107">
        <f t="shared" si="30"/>
        <v>1090258.569801698</v>
      </c>
    </row>
    <row r="332" spans="2:7">
      <c r="B332" s="105">
        <v>326</v>
      </c>
      <c r="C332" s="100">
        <f t="shared" si="29"/>
        <v>87329.509362518002</v>
      </c>
      <c r="D332" s="100">
        <f t="shared" si="27"/>
        <v>3525.371454290168</v>
      </c>
      <c r="E332" s="100">
        <f t="shared" si="28"/>
        <v>8373561.9809339093</v>
      </c>
      <c r="F332" s="100">
        <f t="shared" si="26"/>
        <v>90854.880816808174</v>
      </c>
      <c r="G332" s="107">
        <f t="shared" si="30"/>
        <v>1090258.569801698</v>
      </c>
    </row>
    <row r="333" spans="2:7">
      <c r="B333" s="105">
        <v>327</v>
      </c>
      <c r="C333" s="100">
        <f t="shared" si="29"/>
        <v>87365.896658085709</v>
      </c>
      <c r="D333" s="100">
        <f t="shared" si="27"/>
        <v>3488.9841587224528</v>
      </c>
      <c r="E333" s="100">
        <f t="shared" si="28"/>
        <v>8286196.084275824</v>
      </c>
      <c r="F333" s="100">
        <f t="shared" si="26"/>
        <v>90854.88081680816</v>
      </c>
      <c r="G333" s="107">
        <f t="shared" si="30"/>
        <v>1090258.569801698</v>
      </c>
    </row>
    <row r="334" spans="2:7">
      <c r="B334" s="105">
        <v>328</v>
      </c>
      <c r="C334" s="100">
        <f t="shared" si="29"/>
        <v>87402.299115026588</v>
      </c>
      <c r="D334" s="100">
        <f t="shared" si="27"/>
        <v>3452.5817017815834</v>
      </c>
      <c r="E334" s="100">
        <f t="shared" si="28"/>
        <v>8198793.7851607976</v>
      </c>
      <c r="F334" s="100">
        <f t="shared" si="26"/>
        <v>90854.880816808174</v>
      </c>
      <c r="G334" s="107">
        <f t="shared" si="30"/>
        <v>1090258.569801698</v>
      </c>
    </row>
    <row r="335" spans="2:7">
      <c r="B335" s="105">
        <v>329</v>
      </c>
      <c r="C335" s="100">
        <f t="shared" si="29"/>
        <v>87438.716739657844</v>
      </c>
      <c r="D335" s="100">
        <f t="shared" si="27"/>
        <v>3416.1640771503221</v>
      </c>
      <c r="E335" s="100">
        <f t="shared" si="28"/>
        <v>8111355.0684211394</v>
      </c>
      <c r="F335" s="100">
        <f t="shared" si="26"/>
        <v>90854.88081680816</v>
      </c>
      <c r="G335" s="107">
        <f t="shared" si="30"/>
        <v>1090258.569801698</v>
      </c>
    </row>
    <row r="336" spans="2:7">
      <c r="B336" s="105">
        <v>330</v>
      </c>
      <c r="C336" s="100">
        <f t="shared" si="29"/>
        <v>87475.14953829936</v>
      </c>
      <c r="D336" s="100">
        <f t="shared" si="27"/>
        <v>3379.7312785087979</v>
      </c>
      <c r="E336" s="100">
        <f t="shared" si="28"/>
        <v>8023879.9188828403</v>
      </c>
      <c r="F336" s="100">
        <f t="shared" si="26"/>
        <v>90854.88081680816</v>
      </c>
      <c r="G336" s="107">
        <f t="shared" si="30"/>
        <v>1090258.569801698</v>
      </c>
    </row>
    <row r="337" spans="2:7">
      <c r="B337" s="105">
        <v>331</v>
      </c>
      <c r="C337" s="100">
        <f t="shared" si="29"/>
        <v>87511.597517273651</v>
      </c>
      <c r="D337" s="100">
        <f t="shared" si="27"/>
        <v>3343.2832995345066</v>
      </c>
      <c r="E337" s="100">
        <f t="shared" si="28"/>
        <v>7936368.3213655669</v>
      </c>
      <c r="F337" s="100">
        <f t="shared" si="26"/>
        <v>90854.88081680816</v>
      </c>
      <c r="G337" s="107">
        <f t="shared" si="30"/>
        <v>1090258.569801698</v>
      </c>
    </row>
    <row r="338" spans="2:7">
      <c r="B338" s="105">
        <v>332</v>
      </c>
      <c r="C338" s="100">
        <f t="shared" si="29"/>
        <v>87548.060682905852</v>
      </c>
      <c r="D338" s="100">
        <f t="shared" si="27"/>
        <v>3306.8201339023094</v>
      </c>
      <c r="E338" s="100">
        <f t="shared" si="28"/>
        <v>7848820.2606826611</v>
      </c>
      <c r="F338" s="100">
        <f t="shared" si="26"/>
        <v>90854.88081680816</v>
      </c>
      <c r="G338" s="107">
        <f t="shared" si="30"/>
        <v>1090258.569801698</v>
      </c>
    </row>
    <row r="339" spans="2:7">
      <c r="B339" s="105">
        <v>333</v>
      </c>
      <c r="C339" s="100">
        <f t="shared" si="29"/>
        <v>87584.539041523734</v>
      </c>
      <c r="D339" s="100">
        <f t="shared" si="27"/>
        <v>3270.3417752844325</v>
      </c>
      <c r="E339" s="100">
        <f t="shared" si="28"/>
        <v>7761235.7216411373</v>
      </c>
      <c r="F339" s="100">
        <f t="shared" si="26"/>
        <v>90854.880816808174</v>
      </c>
      <c r="G339" s="107">
        <f t="shared" si="30"/>
        <v>1090258.569801698</v>
      </c>
    </row>
    <row r="340" spans="2:7">
      <c r="B340" s="105">
        <v>334</v>
      </c>
      <c r="C340" s="100">
        <f t="shared" si="29"/>
        <v>87621.0325994577</v>
      </c>
      <c r="D340" s="100">
        <f t="shared" si="27"/>
        <v>3233.8482173504635</v>
      </c>
      <c r="E340" s="100">
        <f t="shared" si="28"/>
        <v>7673614.6890416797</v>
      </c>
      <c r="F340" s="100">
        <f t="shared" si="26"/>
        <v>90854.88081680816</v>
      </c>
      <c r="G340" s="107">
        <f t="shared" si="30"/>
        <v>1090258.569801698</v>
      </c>
    </row>
    <row r="341" spans="2:7">
      <c r="B341" s="105">
        <v>335</v>
      </c>
      <c r="C341" s="100">
        <f t="shared" si="29"/>
        <v>87657.5413630408</v>
      </c>
      <c r="D341" s="100">
        <f t="shared" si="27"/>
        <v>3197.3394537673562</v>
      </c>
      <c r="E341" s="100">
        <f t="shared" si="28"/>
        <v>7585957.1476786388</v>
      </c>
      <c r="F341" s="100">
        <f t="shared" si="26"/>
        <v>90854.88081680816</v>
      </c>
      <c r="G341" s="107">
        <f t="shared" si="30"/>
        <v>1090258.569801698</v>
      </c>
    </row>
    <row r="342" spans="2:7">
      <c r="B342" s="105">
        <v>336</v>
      </c>
      <c r="C342" s="100">
        <f t="shared" si="29"/>
        <v>87694.065338608736</v>
      </c>
      <c r="D342" s="100">
        <f t="shared" si="27"/>
        <v>3160.8154781994226</v>
      </c>
      <c r="E342" s="100">
        <f t="shared" si="28"/>
        <v>7498263.08234003</v>
      </c>
      <c r="F342" s="100">
        <f t="shared" si="26"/>
        <v>90854.88081680816</v>
      </c>
      <c r="G342" s="107">
        <f t="shared" si="30"/>
        <v>1090258.569801698</v>
      </c>
    </row>
    <row r="343" spans="2:7">
      <c r="B343" s="105">
        <v>337</v>
      </c>
      <c r="C343" s="100">
        <f t="shared" si="29"/>
        <v>87730.604532499827</v>
      </c>
      <c r="D343" s="100">
        <f t="shared" si="27"/>
        <v>3124.2762843083356</v>
      </c>
      <c r="E343" s="100">
        <f t="shared" si="28"/>
        <v>7410532.4778075302</v>
      </c>
      <c r="F343" s="100">
        <f t="shared" si="26"/>
        <v>90854.88081680816</v>
      </c>
      <c r="G343" s="107">
        <f t="shared" si="30"/>
        <v>1090258.569801698</v>
      </c>
    </row>
    <row r="344" spans="2:7">
      <c r="B344" s="105">
        <v>338</v>
      </c>
      <c r="C344" s="100">
        <f t="shared" si="29"/>
        <v>87767.15895105504</v>
      </c>
      <c r="D344" s="100">
        <f t="shared" si="27"/>
        <v>3087.7218657531271</v>
      </c>
      <c r="E344" s="100">
        <f t="shared" si="28"/>
        <v>7322765.3188564749</v>
      </c>
      <c r="F344" s="100">
        <f t="shared" si="26"/>
        <v>90854.880816808174</v>
      </c>
      <c r="G344" s="107">
        <f t="shared" si="30"/>
        <v>1090258.569801698</v>
      </c>
    </row>
    <row r="345" spans="2:7">
      <c r="B345" s="105">
        <v>339</v>
      </c>
      <c r="C345" s="100">
        <f t="shared" si="29"/>
        <v>87803.728600617978</v>
      </c>
      <c r="D345" s="100">
        <f t="shared" si="27"/>
        <v>3051.152216190188</v>
      </c>
      <c r="E345" s="100">
        <f t="shared" si="28"/>
        <v>7234961.5902558565</v>
      </c>
      <c r="F345" s="100">
        <f t="shared" si="26"/>
        <v>90854.88081680816</v>
      </c>
      <c r="G345" s="107">
        <f t="shared" si="30"/>
        <v>1090258.569801698</v>
      </c>
    </row>
    <row r="346" spans="2:7">
      <c r="B346" s="105">
        <v>340</v>
      </c>
      <c r="C346" s="100">
        <f t="shared" si="29"/>
        <v>87840.313487534906</v>
      </c>
      <c r="D346" s="100">
        <f t="shared" si="27"/>
        <v>3014.5673292732631</v>
      </c>
      <c r="E346" s="100">
        <f t="shared" si="28"/>
        <v>7147121.2767683212</v>
      </c>
      <c r="F346" s="100">
        <f t="shared" si="26"/>
        <v>90854.880816808174</v>
      </c>
      <c r="G346" s="107">
        <f t="shared" si="30"/>
        <v>1090258.569801698</v>
      </c>
    </row>
    <row r="347" spans="2:7">
      <c r="B347" s="105">
        <v>341</v>
      </c>
      <c r="C347" s="100">
        <f t="shared" si="29"/>
        <v>87876.913618154707</v>
      </c>
      <c r="D347" s="100">
        <f t="shared" si="27"/>
        <v>2977.9671986534577</v>
      </c>
      <c r="E347" s="100">
        <f t="shared" si="28"/>
        <v>7059244.3631501663</v>
      </c>
      <c r="F347" s="100">
        <f t="shared" si="26"/>
        <v>90854.88081680816</v>
      </c>
      <c r="G347" s="107">
        <f t="shared" si="30"/>
        <v>1090258.569801698</v>
      </c>
    </row>
    <row r="348" spans="2:7">
      <c r="B348" s="105">
        <v>342</v>
      </c>
      <c r="C348" s="100">
        <f t="shared" si="29"/>
        <v>87913.528998828944</v>
      </c>
      <c r="D348" s="100">
        <f t="shared" si="27"/>
        <v>2941.3518179792263</v>
      </c>
      <c r="E348" s="100">
        <f t="shared" si="28"/>
        <v>6971330.8341513379</v>
      </c>
      <c r="F348" s="100">
        <f t="shared" si="26"/>
        <v>90854.880816808174</v>
      </c>
      <c r="G348" s="107">
        <f t="shared" si="30"/>
        <v>1090258.569801698</v>
      </c>
    </row>
    <row r="349" spans="2:7">
      <c r="B349" s="105">
        <v>343</v>
      </c>
      <c r="C349" s="100">
        <f t="shared" si="29"/>
        <v>87950.159635911783</v>
      </c>
      <c r="D349" s="100">
        <f t="shared" si="27"/>
        <v>2904.7211808963812</v>
      </c>
      <c r="E349" s="100">
        <f t="shared" si="28"/>
        <v>6883380.6745154262</v>
      </c>
      <c r="F349" s="100">
        <f t="shared" si="26"/>
        <v>90854.88081680816</v>
      </c>
      <c r="G349" s="107">
        <f t="shared" si="30"/>
        <v>1090258.569801698</v>
      </c>
    </row>
    <row r="350" spans="2:7">
      <c r="B350" s="105">
        <v>344</v>
      </c>
      <c r="C350" s="100">
        <f t="shared" si="29"/>
        <v>87986.805535760082</v>
      </c>
      <c r="D350" s="100">
        <f t="shared" si="27"/>
        <v>2868.0752810480835</v>
      </c>
      <c r="E350" s="100">
        <f t="shared" si="28"/>
        <v>6795393.8689796664</v>
      </c>
      <c r="F350" s="100">
        <f t="shared" si="26"/>
        <v>90854.88081680816</v>
      </c>
      <c r="G350" s="107">
        <f t="shared" si="30"/>
        <v>1090258.569801698</v>
      </c>
    </row>
    <row r="351" spans="2:7">
      <c r="B351" s="105">
        <v>345</v>
      </c>
      <c r="C351" s="100">
        <f t="shared" si="29"/>
        <v>88023.466704733321</v>
      </c>
      <c r="D351" s="100">
        <f t="shared" si="27"/>
        <v>2831.4141120748513</v>
      </c>
      <c r="E351" s="100">
        <f t="shared" si="28"/>
        <v>6707370.4022749327</v>
      </c>
      <c r="F351" s="100">
        <f t="shared" si="26"/>
        <v>90854.880816808174</v>
      </c>
      <c r="G351" s="107">
        <f t="shared" si="30"/>
        <v>1090258.569801698</v>
      </c>
    </row>
    <row r="352" spans="2:7">
      <c r="B352" s="105">
        <v>346</v>
      </c>
      <c r="C352" s="100">
        <f t="shared" si="29"/>
        <v>88060.143149193624</v>
      </c>
      <c r="D352" s="100">
        <f t="shared" si="27"/>
        <v>2794.7376676145454</v>
      </c>
      <c r="E352" s="100">
        <f t="shared" si="28"/>
        <v>6619310.2591257393</v>
      </c>
      <c r="F352" s="100">
        <f t="shared" si="26"/>
        <v>90854.880816808174</v>
      </c>
      <c r="G352" s="107">
        <f t="shared" si="30"/>
        <v>1090258.569801698</v>
      </c>
    </row>
    <row r="353" spans="2:7">
      <c r="B353" s="105">
        <v>347</v>
      </c>
      <c r="C353" s="100">
        <f t="shared" si="29"/>
        <v>88096.834875505781</v>
      </c>
      <c r="D353" s="100">
        <f t="shared" si="27"/>
        <v>2758.0459413023814</v>
      </c>
      <c r="E353" s="100">
        <f t="shared" si="28"/>
        <v>6531213.4242502339</v>
      </c>
      <c r="F353" s="100">
        <f t="shared" si="26"/>
        <v>90854.88081680816</v>
      </c>
      <c r="G353" s="107">
        <f t="shared" si="30"/>
        <v>1090258.569801698</v>
      </c>
    </row>
    <row r="354" spans="2:7">
      <c r="B354" s="105">
        <v>348</v>
      </c>
      <c r="C354" s="100">
        <f t="shared" si="29"/>
        <v>88133.541890037246</v>
      </c>
      <c r="D354" s="100">
        <f t="shared" si="27"/>
        <v>2721.3389267709199</v>
      </c>
      <c r="E354" s="100">
        <f t="shared" si="28"/>
        <v>6443079.8823601967</v>
      </c>
      <c r="F354" s="100">
        <f t="shared" si="26"/>
        <v>90854.88081680816</v>
      </c>
      <c r="G354" s="107">
        <f t="shared" si="30"/>
        <v>1090258.569801698</v>
      </c>
    </row>
    <row r="355" spans="2:7">
      <c r="B355" s="105">
        <v>349</v>
      </c>
      <c r="C355" s="100">
        <f t="shared" si="29"/>
        <v>88170.264199158089</v>
      </c>
      <c r="D355" s="100">
        <f t="shared" si="27"/>
        <v>2684.6166176500715</v>
      </c>
      <c r="E355" s="100">
        <f t="shared" si="28"/>
        <v>6354909.6181610385</v>
      </c>
      <c r="F355" s="100">
        <f t="shared" si="26"/>
        <v>90854.88081680816</v>
      </c>
      <c r="G355" s="107">
        <f t="shared" si="30"/>
        <v>1090258.569801698</v>
      </c>
    </row>
    <row r="356" spans="2:7">
      <c r="B356" s="105">
        <v>350</v>
      </c>
      <c r="C356" s="100">
        <f t="shared" si="29"/>
        <v>88207.001809241076</v>
      </c>
      <c r="D356" s="100">
        <f t="shared" si="27"/>
        <v>2647.879007567089</v>
      </c>
      <c r="E356" s="100">
        <f t="shared" si="28"/>
        <v>6266702.6163517972</v>
      </c>
      <c r="F356" s="100">
        <f t="shared" si="26"/>
        <v>90854.88081680816</v>
      </c>
      <c r="G356" s="107">
        <f t="shared" si="30"/>
        <v>1090258.569801698</v>
      </c>
    </row>
    <row r="357" spans="2:7">
      <c r="B357" s="105">
        <v>351</v>
      </c>
      <c r="C357" s="100">
        <f t="shared" si="29"/>
        <v>88243.754726661602</v>
      </c>
      <c r="D357" s="100">
        <f t="shared" si="27"/>
        <v>2611.1260901465721</v>
      </c>
      <c r="E357" s="100">
        <f t="shared" si="28"/>
        <v>6178458.8616251359</v>
      </c>
      <c r="F357" s="100">
        <f t="shared" si="26"/>
        <v>90854.880816808174</v>
      </c>
      <c r="G357" s="107">
        <f t="shared" si="30"/>
        <v>1090258.569801698</v>
      </c>
    </row>
    <row r="358" spans="2:7">
      <c r="B358" s="105">
        <v>352</v>
      </c>
      <c r="C358" s="100">
        <f t="shared" si="29"/>
        <v>88280.522957797701</v>
      </c>
      <c r="D358" s="100">
        <f t="shared" si="27"/>
        <v>2574.357859010463</v>
      </c>
      <c r="E358" s="100">
        <f t="shared" si="28"/>
        <v>6090178.3386673378</v>
      </c>
      <c r="F358" s="100">
        <f t="shared" si="26"/>
        <v>90854.88081680816</v>
      </c>
      <c r="G358" s="107">
        <f t="shared" si="30"/>
        <v>1090258.569801698</v>
      </c>
    </row>
    <row r="359" spans="2:7">
      <c r="B359" s="105">
        <v>353</v>
      </c>
      <c r="C359" s="100">
        <f t="shared" si="29"/>
        <v>88317.306509030124</v>
      </c>
      <c r="D359" s="100">
        <f t="shared" si="27"/>
        <v>2537.5743077780476</v>
      </c>
      <c r="E359" s="100">
        <f t="shared" si="28"/>
        <v>6001861.0321583077</v>
      </c>
      <c r="F359" s="100">
        <f t="shared" si="26"/>
        <v>90854.880816808174</v>
      </c>
      <c r="G359" s="107">
        <f t="shared" si="30"/>
        <v>1090258.569801698</v>
      </c>
    </row>
    <row r="360" spans="2:7">
      <c r="B360" s="105">
        <v>354</v>
      </c>
      <c r="C360" s="100">
        <f t="shared" si="29"/>
        <v>88354.105386742216</v>
      </c>
      <c r="D360" s="100">
        <f t="shared" si="27"/>
        <v>2500.7754300659512</v>
      </c>
      <c r="E360" s="100">
        <f t="shared" si="28"/>
        <v>5913506.9267715653</v>
      </c>
      <c r="F360" s="100">
        <f t="shared" si="26"/>
        <v>90854.880816808174</v>
      </c>
      <c r="G360" s="107">
        <f t="shared" si="30"/>
        <v>1090258.569801698</v>
      </c>
    </row>
    <row r="361" spans="2:7">
      <c r="B361" s="105">
        <v>355</v>
      </c>
      <c r="C361" s="100">
        <f t="shared" si="29"/>
        <v>88390.919597320011</v>
      </c>
      <c r="D361" s="100">
        <f t="shared" si="27"/>
        <v>2463.961219488142</v>
      </c>
      <c r="E361" s="100">
        <f t="shared" si="28"/>
        <v>5825116.0071742451</v>
      </c>
      <c r="F361" s="100">
        <f t="shared" si="26"/>
        <v>90854.88081680816</v>
      </c>
      <c r="G361" s="107">
        <f t="shared" si="30"/>
        <v>1090258.569801698</v>
      </c>
    </row>
    <row r="362" spans="2:7">
      <c r="B362" s="105">
        <v>356</v>
      </c>
      <c r="C362" s="100">
        <f t="shared" si="29"/>
        <v>88427.749147152237</v>
      </c>
      <c r="D362" s="100">
        <f t="shared" si="27"/>
        <v>2427.1316696559256</v>
      </c>
      <c r="E362" s="100">
        <f t="shared" si="28"/>
        <v>5736688.2580270926</v>
      </c>
      <c r="F362" s="100">
        <f t="shared" ref="F362:F425" si="31">SUM(C362:D362)</f>
        <v>90854.88081680816</v>
      </c>
      <c r="G362" s="107">
        <f t="shared" si="30"/>
        <v>1090258.569801698</v>
      </c>
    </row>
    <row r="363" spans="2:7">
      <c r="B363" s="105">
        <v>357</v>
      </c>
      <c r="C363" s="100">
        <f t="shared" si="29"/>
        <v>88464.594042630211</v>
      </c>
      <c r="D363" s="100">
        <f t="shared" ref="D363:D426" si="32">IPMT(C$3/12,B363,D$3*12,B$3*-1,0)</f>
        <v>2390.2867741779455</v>
      </c>
      <c r="E363" s="100">
        <f t="shared" ref="E363:E426" si="33">E362-C363</f>
        <v>5648223.6639844626</v>
      </c>
      <c r="F363" s="100">
        <f t="shared" si="31"/>
        <v>90854.88081680816</v>
      </c>
      <c r="G363" s="107">
        <f t="shared" si="30"/>
        <v>1090258.569801698</v>
      </c>
    </row>
    <row r="364" spans="2:7">
      <c r="B364" s="105">
        <v>358</v>
      </c>
      <c r="C364" s="100">
        <f t="shared" si="29"/>
        <v>88501.454290147973</v>
      </c>
      <c r="D364" s="100">
        <f t="shared" si="32"/>
        <v>2353.4265266601828</v>
      </c>
      <c r="E364" s="100">
        <f t="shared" si="33"/>
        <v>5559722.2096943147</v>
      </c>
      <c r="F364" s="100">
        <f t="shared" si="31"/>
        <v>90854.88081680816</v>
      </c>
      <c r="G364" s="107">
        <f t="shared" si="30"/>
        <v>1090258.569801698</v>
      </c>
    </row>
    <row r="365" spans="2:7">
      <c r="B365" s="105">
        <v>359</v>
      </c>
      <c r="C365" s="100">
        <f t="shared" si="29"/>
        <v>88538.329896102208</v>
      </c>
      <c r="D365" s="100">
        <f t="shared" si="32"/>
        <v>2316.5509207059545</v>
      </c>
      <c r="E365" s="100">
        <f t="shared" si="33"/>
        <v>5471183.8797982121</v>
      </c>
      <c r="F365" s="100">
        <f t="shared" si="31"/>
        <v>90854.88081680816</v>
      </c>
      <c r="G365" s="107">
        <f t="shared" si="30"/>
        <v>1090258.569801698</v>
      </c>
    </row>
    <row r="366" spans="2:7">
      <c r="B366" s="105">
        <v>360</v>
      </c>
      <c r="C366" s="100">
        <f t="shared" si="29"/>
        <v>88575.220866892254</v>
      </c>
      <c r="D366" s="100">
        <f t="shared" si="32"/>
        <v>2279.659949915912</v>
      </c>
      <c r="E366" s="100">
        <f t="shared" si="33"/>
        <v>5382608.6589313196</v>
      </c>
      <c r="F366" s="100">
        <f t="shared" si="31"/>
        <v>90854.88081680816</v>
      </c>
      <c r="G366" s="107">
        <f t="shared" si="30"/>
        <v>1090258.569801698</v>
      </c>
    </row>
    <row r="367" spans="2:7">
      <c r="B367" s="105">
        <v>361</v>
      </c>
      <c r="C367" s="100">
        <f t="shared" si="29"/>
        <v>88612.127208920123</v>
      </c>
      <c r="D367" s="100">
        <f t="shared" si="32"/>
        <v>2242.7536078880403</v>
      </c>
      <c r="E367" s="100">
        <f t="shared" si="33"/>
        <v>5293996.5317223994</v>
      </c>
      <c r="F367" s="100">
        <f t="shared" si="31"/>
        <v>90854.88081680816</v>
      </c>
      <c r="G367" s="107">
        <f t="shared" si="30"/>
        <v>1090258.569801698</v>
      </c>
    </row>
    <row r="368" spans="2:7">
      <c r="B368" s="105">
        <v>362</v>
      </c>
      <c r="C368" s="100">
        <f t="shared" si="29"/>
        <v>88649.048928590506</v>
      </c>
      <c r="D368" s="100">
        <f t="shared" si="32"/>
        <v>2205.8318882176568</v>
      </c>
      <c r="E368" s="100">
        <f t="shared" si="33"/>
        <v>5205347.4827938089</v>
      </c>
      <c r="F368" s="100">
        <f t="shared" si="31"/>
        <v>90854.88081680816</v>
      </c>
      <c r="G368" s="107">
        <f t="shared" si="30"/>
        <v>1090258.569801698</v>
      </c>
    </row>
    <row r="369" spans="2:7">
      <c r="B369" s="105">
        <v>363</v>
      </c>
      <c r="C369" s="100">
        <f t="shared" si="29"/>
        <v>88685.986032310757</v>
      </c>
      <c r="D369" s="100">
        <f t="shared" si="32"/>
        <v>2168.8947844974109</v>
      </c>
      <c r="E369" s="100">
        <f t="shared" si="33"/>
        <v>5116661.496761498</v>
      </c>
      <c r="F369" s="100">
        <f t="shared" si="31"/>
        <v>90854.880816808174</v>
      </c>
      <c r="G369" s="107">
        <f t="shared" si="30"/>
        <v>1090258.569801698</v>
      </c>
    </row>
    <row r="370" spans="2:7">
      <c r="B370" s="105">
        <v>364</v>
      </c>
      <c r="C370" s="100">
        <f t="shared" si="29"/>
        <v>88722.938526490878</v>
      </c>
      <c r="D370" s="100">
        <f t="shared" si="32"/>
        <v>2131.9422903172813</v>
      </c>
      <c r="E370" s="100">
        <f t="shared" si="33"/>
        <v>5027938.5582350073</v>
      </c>
      <c r="F370" s="100">
        <f t="shared" si="31"/>
        <v>90854.88081680816</v>
      </c>
      <c r="G370" s="107">
        <f t="shared" si="30"/>
        <v>1090258.569801698</v>
      </c>
    </row>
    <row r="371" spans="2:7">
      <c r="B371" s="105">
        <v>365</v>
      </c>
      <c r="C371" s="100">
        <f t="shared" si="29"/>
        <v>88759.906417543578</v>
      </c>
      <c r="D371" s="100">
        <f t="shared" si="32"/>
        <v>2094.9743992645767</v>
      </c>
      <c r="E371" s="100">
        <f t="shared" si="33"/>
        <v>4939178.6518174633</v>
      </c>
      <c r="F371" s="100">
        <f t="shared" si="31"/>
        <v>90854.88081680816</v>
      </c>
      <c r="G371" s="107">
        <f t="shared" si="30"/>
        <v>1090258.569801698</v>
      </c>
    </row>
    <row r="372" spans="2:7">
      <c r="B372" s="105">
        <v>366</v>
      </c>
      <c r="C372" s="100">
        <f t="shared" si="29"/>
        <v>88796.889711884229</v>
      </c>
      <c r="D372" s="100">
        <f t="shared" si="32"/>
        <v>2057.9911049239336</v>
      </c>
      <c r="E372" s="100">
        <f t="shared" si="33"/>
        <v>4850381.7621055795</v>
      </c>
      <c r="F372" s="100">
        <f t="shared" si="31"/>
        <v>90854.88081680816</v>
      </c>
      <c r="G372" s="107">
        <f t="shared" si="30"/>
        <v>1090258.569801698</v>
      </c>
    </row>
    <row r="373" spans="2:7">
      <c r="B373" s="105">
        <v>367</v>
      </c>
      <c r="C373" s="100">
        <f t="shared" si="29"/>
        <v>88833.888415930851</v>
      </c>
      <c r="D373" s="100">
        <f t="shared" si="32"/>
        <v>2020.9924008773148</v>
      </c>
      <c r="E373" s="100">
        <f t="shared" si="33"/>
        <v>4761547.8736896487</v>
      </c>
      <c r="F373" s="100">
        <f t="shared" si="31"/>
        <v>90854.88081680816</v>
      </c>
      <c r="G373" s="107">
        <f t="shared" si="30"/>
        <v>1090258.569801698</v>
      </c>
    </row>
    <row r="374" spans="2:7">
      <c r="B374" s="105">
        <v>368</v>
      </c>
      <c r="C374" s="100">
        <f t="shared" si="29"/>
        <v>88870.902536104157</v>
      </c>
      <c r="D374" s="100">
        <f t="shared" si="32"/>
        <v>1983.9782807040108</v>
      </c>
      <c r="E374" s="100">
        <f t="shared" si="33"/>
        <v>4672676.9711535443</v>
      </c>
      <c r="F374" s="100">
        <f t="shared" si="31"/>
        <v>90854.880816808174</v>
      </c>
      <c r="G374" s="107">
        <f t="shared" si="30"/>
        <v>1090258.569801698</v>
      </c>
    </row>
    <row r="375" spans="2:7">
      <c r="B375" s="105">
        <v>369</v>
      </c>
      <c r="C375" s="100">
        <f t="shared" si="29"/>
        <v>88907.932078827522</v>
      </c>
      <c r="D375" s="100">
        <f t="shared" si="32"/>
        <v>1946.948737980634</v>
      </c>
      <c r="E375" s="100">
        <f t="shared" si="33"/>
        <v>4583769.0390747171</v>
      </c>
      <c r="F375" s="100">
        <f t="shared" si="31"/>
        <v>90854.88081680816</v>
      </c>
      <c r="G375" s="107">
        <f t="shared" si="30"/>
        <v>1090258.569801698</v>
      </c>
    </row>
    <row r="376" spans="2:7">
      <c r="B376" s="105">
        <v>370</v>
      </c>
      <c r="C376" s="100">
        <f t="shared" si="29"/>
        <v>88944.977050527043</v>
      </c>
      <c r="D376" s="100">
        <f t="shared" si="32"/>
        <v>1909.9037662811222</v>
      </c>
      <c r="E376" s="100">
        <f t="shared" si="33"/>
        <v>4494824.0620241901</v>
      </c>
      <c r="F376" s="100">
        <f t="shared" si="31"/>
        <v>90854.88081680816</v>
      </c>
      <c r="G376" s="107">
        <f t="shared" si="30"/>
        <v>1090258.569801698</v>
      </c>
    </row>
    <row r="377" spans="2:7">
      <c r="B377" s="105">
        <v>371</v>
      </c>
      <c r="C377" s="100">
        <f t="shared" si="29"/>
        <v>88982.037457631435</v>
      </c>
      <c r="D377" s="100">
        <f t="shared" si="32"/>
        <v>1872.8433591767364</v>
      </c>
      <c r="E377" s="100">
        <f t="shared" si="33"/>
        <v>4405842.0245665591</v>
      </c>
      <c r="F377" s="100">
        <f t="shared" si="31"/>
        <v>90854.880816808174</v>
      </c>
      <c r="G377" s="107">
        <f t="shared" si="30"/>
        <v>1090258.569801698</v>
      </c>
    </row>
    <row r="378" spans="2:7">
      <c r="B378" s="105">
        <v>372</v>
      </c>
      <c r="C378" s="100">
        <f t="shared" si="29"/>
        <v>89019.113306572108</v>
      </c>
      <c r="D378" s="100">
        <f t="shared" si="32"/>
        <v>1835.7675102360563</v>
      </c>
      <c r="E378" s="100">
        <f t="shared" si="33"/>
        <v>4316822.9112599874</v>
      </c>
      <c r="F378" s="100">
        <f t="shared" si="31"/>
        <v>90854.88081680816</v>
      </c>
      <c r="G378" s="107">
        <f t="shared" si="30"/>
        <v>1090258.569801698</v>
      </c>
    </row>
    <row r="379" spans="2:7">
      <c r="B379" s="105">
        <v>373</v>
      </c>
      <c r="C379" s="100">
        <f t="shared" si="29"/>
        <v>89056.20460378319</v>
      </c>
      <c r="D379" s="100">
        <f t="shared" si="32"/>
        <v>1798.6762130249847</v>
      </c>
      <c r="E379" s="100">
        <f t="shared" si="33"/>
        <v>4227766.7066562045</v>
      </c>
      <c r="F379" s="100">
        <f t="shared" si="31"/>
        <v>90854.880816808174</v>
      </c>
      <c r="G379" s="107">
        <f t="shared" si="30"/>
        <v>1090258.569801698</v>
      </c>
    </row>
    <row r="380" spans="2:7">
      <c r="B380" s="105">
        <v>374</v>
      </c>
      <c r="C380" s="100">
        <f t="shared" si="29"/>
        <v>89093.311355701415</v>
      </c>
      <c r="D380" s="100">
        <f t="shared" si="32"/>
        <v>1761.569461106742</v>
      </c>
      <c r="E380" s="100">
        <f t="shared" si="33"/>
        <v>4138673.3953005029</v>
      </c>
      <c r="F380" s="100">
        <f t="shared" si="31"/>
        <v>90854.88081680816</v>
      </c>
      <c r="G380" s="107">
        <f t="shared" si="30"/>
        <v>1090258.569801698</v>
      </c>
    </row>
    <row r="381" spans="2:7">
      <c r="B381" s="105">
        <v>375</v>
      </c>
      <c r="C381" s="100">
        <f t="shared" si="29"/>
        <v>89130.433568766297</v>
      </c>
      <c r="D381" s="100">
        <f t="shared" si="32"/>
        <v>1724.4472480418663</v>
      </c>
      <c r="E381" s="100">
        <f t="shared" si="33"/>
        <v>4049542.9617317365</v>
      </c>
      <c r="F381" s="100">
        <f t="shared" si="31"/>
        <v>90854.88081680816</v>
      </c>
      <c r="G381" s="107">
        <f t="shared" si="30"/>
        <v>1090258.569801698</v>
      </c>
    </row>
    <row r="382" spans="2:7">
      <c r="B382" s="105">
        <v>376</v>
      </c>
      <c r="C382" s="100">
        <f t="shared" si="29"/>
        <v>89167.571249419954</v>
      </c>
      <c r="D382" s="100">
        <f t="shared" si="32"/>
        <v>1687.3095673882133</v>
      </c>
      <c r="E382" s="100">
        <f t="shared" si="33"/>
        <v>3960375.3904823167</v>
      </c>
      <c r="F382" s="100">
        <f t="shared" si="31"/>
        <v>90854.880816808174</v>
      </c>
      <c r="G382" s="107">
        <f t="shared" si="30"/>
        <v>1090258.569801698</v>
      </c>
    </row>
    <row r="383" spans="2:7">
      <c r="B383" s="105">
        <v>377</v>
      </c>
      <c r="C383" s="100">
        <f t="shared" si="29"/>
        <v>89204.724404107197</v>
      </c>
      <c r="D383" s="100">
        <f t="shared" si="32"/>
        <v>1650.1564127009551</v>
      </c>
      <c r="E383" s="100">
        <f t="shared" si="33"/>
        <v>3871170.6660782094</v>
      </c>
      <c r="F383" s="100">
        <f t="shared" si="31"/>
        <v>90854.880816808145</v>
      </c>
      <c r="G383" s="107">
        <f t="shared" si="30"/>
        <v>1090258.5698016977</v>
      </c>
    </row>
    <row r="384" spans="2:7">
      <c r="B384" s="105">
        <v>378</v>
      </c>
      <c r="C384" s="100">
        <f t="shared" si="29"/>
        <v>89241.893039275586</v>
      </c>
      <c r="D384" s="100">
        <f t="shared" si="32"/>
        <v>1612.9877775325772</v>
      </c>
      <c r="E384" s="100">
        <f t="shared" si="33"/>
        <v>3781928.773038934</v>
      </c>
      <c r="F384" s="100">
        <f t="shared" si="31"/>
        <v>90854.88081680816</v>
      </c>
      <c r="G384" s="107">
        <f t="shared" si="30"/>
        <v>1090258.569801698</v>
      </c>
    </row>
    <row r="385" spans="2:7">
      <c r="B385" s="105">
        <v>379</v>
      </c>
      <c r="C385" s="100">
        <f t="shared" si="29"/>
        <v>89279.077161375288</v>
      </c>
      <c r="D385" s="100">
        <f t="shared" si="32"/>
        <v>1575.8036554328787</v>
      </c>
      <c r="E385" s="100">
        <f t="shared" si="33"/>
        <v>3692649.6958775586</v>
      </c>
      <c r="F385" s="100">
        <f t="shared" si="31"/>
        <v>90854.88081680816</v>
      </c>
      <c r="G385" s="107">
        <f t="shared" si="30"/>
        <v>1090258.569801698</v>
      </c>
    </row>
    <row r="386" spans="2:7">
      <c r="B386" s="105">
        <v>380</v>
      </c>
      <c r="C386" s="100">
        <f t="shared" si="29"/>
        <v>89316.276776859188</v>
      </c>
      <c r="D386" s="100">
        <f t="shared" si="32"/>
        <v>1538.6040399489727</v>
      </c>
      <c r="E386" s="100">
        <f t="shared" si="33"/>
        <v>3603333.4191006995</v>
      </c>
      <c r="F386" s="100">
        <f t="shared" si="31"/>
        <v>90854.88081680816</v>
      </c>
      <c r="G386" s="107">
        <f t="shared" si="30"/>
        <v>1090258.569801698</v>
      </c>
    </row>
    <row r="387" spans="2:7">
      <c r="B387" s="105">
        <v>381</v>
      </c>
      <c r="C387" s="100">
        <f t="shared" si="29"/>
        <v>89353.491892182879</v>
      </c>
      <c r="D387" s="100">
        <f t="shared" si="32"/>
        <v>1501.3889246252811</v>
      </c>
      <c r="E387" s="100">
        <f t="shared" si="33"/>
        <v>3513979.9272085167</v>
      </c>
      <c r="F387" s="100">
        <f t="shared" si="31"/>
        <v>90854.88081680816</v>
      </c>
      <c r="G387" s="107">
        <f t="shared" si="30"/>
        <v>1090258.569801698</v>
      </c>
    </row>
    <row r="388" spans="2:7">
      <c r="B388" s="105">
        <v>382</v>
      </c>
      <c r="C388" s="100">
        <f t="shared" si="29"/>
        <v>89390.722513804634</v>
      </c>
      <c r="D388" s="100">
        <f t="shared" si="32"/>
        <v>1464.1583030035385</v>
      </c>
      <c r="E388" s="100">
        <f t="shared" si="33"/>
        <v>3424589.2046947121</v>
      </c>
      <c r="F388" s="100">
        <f t="shared" si="31"/>
        <v>90854.880816808174</v>
      </c>
      <c r="G388" s="107">
        <f t="shared" si="30"/>
        <v>1090258.569801698</v>
      </c>
    </row>
    <row r="389" spans="2:7">
      <c r="B389" s="105">
        <v>383</v>
      </c>
      <c r="C389" s="100">
        <f t="shared" si="29"/>
        <v>89427.968648185371</v>
      </c>
      <c r="D389" s="100">
        <f t="shared" si="32"/>
        <v>1426.9121686227866</v>
      </c>
      <c r="E389" s="100">
        <f t="shared" si="33"/>
        <v>3335161.2360465266</v>
      </c>
      <c r="F389" s="100">
        <f t="shared" si="31"/>
        <v>90854.88081680816</v>
      </c>
      <c r="G389" s="107">
        <f t="shared" si="30"/>
        <v>1090258.569801698</v>
      </c>
    </row>
    <row r="390" spans="2:7">
      <c r="B390" s="105">
        <v>384</v>
      </c>
      <c r="C390" s="100">
        <f t="shared" si="29"/>
        <v>89465.23030178879</v>
      </c>
      <c r="D390" s="100">
        <f t="shared" si="32"/>
        <v>1389.6505150193759</v>
      </c>
      <c r="E390" s="100">
        <f t="shared" si="33"/>
        <v>3245696.0057447376</v>
      </c>
      <c r="F390" s="100">
        <f t="shared" si="31"/>
        <v>90854.88081680816</v>
      </c>
      <c r="G390" s="107">
        <f t="shared" si="30"/>
        <v>1090258.569801698</v>
      </c>
    </row>
    <row r="391" spans="2:7">
      <c r="B391" s="105">
        <v>385</v>
      </c>
      <c r="C391" s="100">
        <f t="shared" si="29"/>
        <v>89502.507481081193</v>
      </c>
      <c r="D391" s="100">
        <f t="shared" si="32"/>
        <v>1352.3733357269639</v>
      </c>
      <c r="E391" s="100">
        <f t="shared" si="33"/>
        <v>3156193.4982636562</v>
      </c>
      <c r="F391" s="100">
        <f t="shared" si="31"/>
        <v>90854.88081680816</v>
      </c>
      <c r="G391" s="107">
        <f t="shared" si="30"/>
        <v>1090258.569801698</v>
      </c>
    </row>
    <row r="392" spans="2:7">
      <c r="B392" s="105">
        <v>386</v>
      </c>
      <c r="C392" s="100">
        <f t="shared" ref="C392:C426" si="34">PPMT(C$3/12,B392,D$3*12,B$3*-1,0,0)</f>
        <v>89539.800192531649</v>
      </c>
      <c r="D392" s="100">
        <f t="shared" si="32"/>
        <v>1315.0806242765134</v>
      </c>
      <c r="E392" s="100">
        <f t="shared" si="33"/>
        <v>3066653.6980711245</v>
      </c>
      <c r="F392" s="100">
        <f t="shared" si="31"/>
        <v>90854.88081680816</v>
      </c>
      <c r="G392" s="107">
        <f t="shared" ref="G392:G426" si="35">F392*12</f>
        <v>1090258.569801698</v>
      </c>
    </row>
    <row r="393" spans="2:7">
      <c r="B393" s="105">
        <v>387</v>
      </c>
      <c r="C393" s="100">
        <f t="shared" si="34"/>
        <v>89577.108442611876</v>
      </c>
      <c r="D393" s="100">
        <f t="shared" si="32"/>
        <v>1277.7723741962918</v>
      </c>
      <c r="E393" s="100">
        <f t="shared" si="33"/>
        <v>2977076.5896285125</v>
      </c>
      <c r="F393" s="100">
        <f t="shared" si="31"/>
        <v>90854.880816808174</v>
      </c>
      <c r="G393" s="107">
        <f t="shared" si="35"/>
        <v>1090258.569801698</v>
      </c>
    </row>
    <row r="394" spans="2:7">
      <c r="B394" s="105">
        <v>388</v>
      </c>
      <c r="C394" s="100">
        <f t="shared" si="34"/>
        <v>89614.432237796296</v>
      </c>
      <c r="D394" s="100">
        <f t="shared" si="32"/>
        <v>1240.4485790118702</v>
      </c>
      <c r="E394" s="100">
        <f t="shared" si="33"/>
        <v>2887462.157390716</v>
      </c>
      <c r="F394" s="100">
        <f t="shared" si="31"/>
        <v>90854.88081680816</v>
      </c>
      <c r="G394" s="107">
        <f t="shared" si="35"/>
        <v>1090258.569801698</v>
      </c>
    </row>
    <row r="395" spans="2:7">
      <c r="B395" s="105">
        <v>389</v>
      </c>
      <c r="C395" s="100">
        <f t="shared" si="34"/>
        <v>89651.771584562041</v>
      </c>
      <c r="D395" s="100">
        <f t="shared" si="32"/>
        <v>1203.1092322461218</v>
      </c>
      <c r="E395" s="100">
        <f t="shared" si="33"/>
        <v>2797810.385806154</v>
      </c>
      <c r="F395" s="100">
        <f t="shared" si="31"/>
        <v>90854.88081680816</v>
      </c>
      <c r="G395" s="107">
        <f t="shared" si="35"/>
        <v>1090258.569801698</v>
      </c>
    </row>
    <row r="396" spans="2:7">
      <c r="B396" s="105">
        <v>390</v>
      </c>
      <c r="C396" s="100">
        <f t="shared" si="34"/>
        <v>89689.126489388931</v>
      </c>
      <c r="D396" s="100">
        <f t="shared" si="32"/>
        <v>1165.7543274192208</v>
      </c>
      <c r="E396" s="100">
        <f t="shared" si="33"/>
        <v>2708121.2593167652</v>
      </c>
      <c r="F396" s="100">
        <f t="shared" si="31"/>
        <v>90854.880816808145</v>
      </c>
      <c r="G396" s="107">
        <f t="shared" si="35"/>
        <v>1090258.5698016977</v>
      </c>
    </row>
    <row r="397" spans="2:7">
      <c r="B397" s="105">
        <v>391</v>
      </c>
      <c r="C397" s="100">
        <f t="shared" si="34"/>
        <v>89726.496958759526</v>
      </c>
      <c r="D397" s="100">
        <f t="shared" si="32"/>
        <v>1128.3838580486424</v>
      </c>
      <c r="E397" s="100">
        <f t="shared" si="33"/>
        <v>2618394.7623580056</v>
      </c>
      <c r="F397" s="100">
        <f t="shared" si="31"/>
        <v>90854.880816808174</v>
      </c>
      <c r="G397" s="107">
        <f t="shared" si="35"/>
        <v>1090258.569801698</v>
      </c>
    </row>
    <row r="398" spans="2:7">
      <c r="B398" s="105">
        <v>392</v>
      </c>
      <c r="C398" s="100">
        <f t="shared" si="34"/>
        <v>89763.882999159003</v>
      </c>
      <c r="D398" s="100">
        <f t="shared" si="32"/>
        <v>1090.9978176491593</v>
      </c>
      <c r="E398" s="100">
        <f t="shared" si="33"/>
        <v>2528630.8793588467</v>
      </c>
      <c r="F398" s="100">
        <f t="shared" si="31"/>
        <v>90854.88081680816</v>
      </c>
      <c r="G398" s="107">
        <f t="shared" si="35"/>
        <v>1090258.569801698</v>
      </c>
    </row>
    <row r="399" spans="2:7">
      <c r="B399" s="105">
        <v>393</v>
      </c>
      <c r="C399" s="100">
        <f t="shared" si="34"/>
        <v>89801.284617075318</v>
      </c>
      <c r="D399" s="100">
        <f t="shared" si="32"/>
        <v>1053.5961997328429</v>
      </c>
      <c r="E399" s="100">
        <f t="shared" si="33"/>
        <v>2438829.5947417715</v>
      </c>
      <c r="F399" s="100">
        <f t="shared" si="31"/>
        <v>90854.88081680816</v>
      </c>
      <c r="G399" s="107">
        <f t="shared" si="35"/>
        <v>1090258.569801698</v>
      </c>
    </row>
    <row r="400" spans="2:7">
      <c r="B400" s="105">
        <v>394</v>
      </c>
      <c r="C400" s="100">
        <f t="shared" si="34"/>
        <v>89838.701818999092</v>
      </c>
      <c r="D400" s="100">
        <f t="shared" si="32"/>
        <v>1016.1789978090615</v>
      </c>
      <c r="E400" s="100">
        <f t="shared" si="33"/>
        <v>2348990.8929227726</v>
      </c>
      <c r="F400" s="100">
        <f t="shared" si="31"/>
        <v>90854.88081680816</v>
      </c>
      <c r="G400" s="107">
        <f t="shared" si="35"/>
        <v>1090258.569801698</v>
      </c>
    </row>
    <row r="401" spans="2:7">
      <c r="B401" s="105">
        <v>395</v>
      </c>
      <c r="C401" s="100">
        <f t="shared" si="34"/>
        <v>89876.13461142368</v>
      </c>
      <c r="D401" s="100">
        <f t="shared" si="32"/>
        <v>978.74620538447857</v>
      </c>
      <c r="E401" s="100">
        <f t="shared" si="33"/>
        <v>2259114.758311349</v>
      </c>
      <c r="F401" s="100">
        <f t="shared" si="31"/>
        <v>90854.88081680816</v>
      </c>
      <c r="G401" s="107">
        <f t="shared" si="35"/>
        <v>1090258.569801698</v>
      </c>
    </row>
    <row r="402" spans="2:7">
      <c r="B402" s="105">
        <v>396</v>
      </c>
      <c r="C402" s="100">
        <f t="shared" si="34"/>
        <v>89913.583000845101</v>
      </c>
      <c r="D402" s="100">
        <f t="shared" si="32"/>
        <v>941.2978159630519</v>
      </c>
      <c r="E402" s="100">
        <f t="shared" si="33"/>
        <v>2169201.1753105037</v>
      </c>
      <c r="F402" s="100">
        <f t="shared" si="31"/>
        <v>90854.88081680816</v>
      </c>
      <c r="G402" s="107">
        <f t="shared" si="35"/>
        <v>1090258.569801698</v>
      </c>
    </row>
    <row r="403" spans="2:7">
      <c r="B403" s="105">
        <v>397</v>
      </c>
      <c r="C403" s="100">
        <f t="shared" si="34"/>
        <v>89951.046993762124</v>
      </c>
      <c r="D403" s="100">
        <f t="shared" si="32"/>
        <v>903.83382304603322</v>
      </c>
      <c r="E403" s="100">
        <f t="shared" si="33"/>
        <v>2079250.1283167417</v>
      </c>
      <c r="F403" s="100">
        <f t="shared" si="31"/>
        <v>90854.88081680816</v>
      </c>
      <c r="G403" s="107">
        <f t="shared" si="35"/>
        <v>1090258.569801698</v>
      </c>
    </row>
    <row r="404" spans="2:7">
      <c r="B404" s="105">
        <v>398</v>
      </c>
      <c r="C404" s="100">
        <f t="shared" si="34"/>
        <v>89988.526596676209</v>
      </c>
      <c r="D404" s="100">
        <f t="shared" si="32"/>
        <v>866.35422013196569</v>
      </c>
      <c r="E404" s="100">
        <f t="shared" si="33"/>
        <v>1989261.6017200653</v>
      </c>
      <c r="F404" s="100">
        <f t="shared" si="31"/>
        <v>90854.880816808174</v>
      </c>
      <c r="G404" s="107">
        <f t="shared" si="35"/>
        <v>1090258.569801698</v>
      </c>
    </row>
    <row r="405" spans="2:7">
      <c r="B405" s="105">
        <v>399</v>
      </c>
      <c r="C405" s="100">
        <f t="shared" si="34"/>
        <v>90026.021816091481</v>
      </c>
      <c r="D405" s="100">
        <f t="shared" si="32"/>
        <v>828.85900071668391</v>
      </c>
      <c r="E405" s="100">
        <f t="shared" si="33"/>
        <v>1899235.579903974</v>
      </c>
      <c r="F405" s="100">
        <f t="shared" si="31"/>
        <v>90854.88081680816</v>
      </c>
      <c r="G405" s="107">
        <f t="shared" si="35"/>
        <v>1090258.569801698</v>
      </c>
    </row>
    <row r="406" spans="2:7">
      <c r="B406" s="105">
        <v>400</v>
      </c>
      <c r="C406" s="100">
        <f t="shared" si="34"/>
        <v>90063.532658514843</v>
      </c>
      <c r="D406" s="100">
        <f t="shared" si="32"/>
        <v>791.34815829331239</v>
      </c>
      <c r="E406" s="100">
        <f t="shared" si="33"/>
        <v>1809172.0472454592</v>
      </c>
      <c r="F406" s="100">
        <f t="shared" si="31"/>
        <v>90854.88081680816</v>
      </c>
      <c r="G406" s="107">
        <f t="shared" si="35"/>
        <v>1090258.569801698</v>
      </c>
    </row>
    <row r="407" spans="2:7">
      <c r="B407" s="105">
        <v>401</v>
      </c>
      <c r="C407" s="100">
        <f t="shared" si="34"/>
        <v>90101.059130455891</v>
      </c>
      <c r="D407" s="100">
        <f t="shared" si="32"/>
        <v>753.82168635226446</v>
      </c>
      <c r="E407" s="100">
        <f t="shared" si="33"/>
        <v>1719070.9881150033</v>
      </c>
      <c r="F407" s="100">
        <f t="shared" si="31"/>
        <v>90854.88081680816</v>
      </c>
      <c r="G407" s="107">
        <f t="shared" si="35"/>
        <v>1090258.569801698</v>
      </c>
    </row>
    <row r="408" spans="2:7">
      <c r="B408" s="105">
        <v>402</v>
      </c>
      <c r="C408" s="100">
        <f t="shared" si="34"/>
        <v>90138.601238426912</v>
      </c>
      <c r="D408" s="100">
        <f t="shared" si="32"/>
        <v>716.27957838124132</v>
      </c>
      <c r="E408" s="100">
        <f t="shared" si="33"/>
        <v>1628932.3868765763</v>
      </c>
      <c r="F408" s="100">
        <f t="shared" si="31"/>
        <v>90854.88081680816</v>
      </c>
      <c r="G408" s="107">
        <f t="shared" si="35"/>
        <v>1090258.569801698</v>
      </c>
    </row>
    <row r="409" spans="2:7">
      <c r="B409" s="105">
        <v>403</v>
      </c>
      <c r="C409" s="100">
        <f t="shared" si="34"/>
        <v>90176.158988942931</v>
      </c>
      <c r="D409" s="100">
        <f t="shared" si="32"/>
        <v>678.72182786523001</v>
      </c>
      <c r="E409" s="100">
        <f t="shared" si="33"/>
        <v>1538756.2278876335</v>
      </c>
      <c r="F409" s="100">
        <f t="shared" si="31"/>
        <v>90854.88081680816</v>
      </c>
      <c r="G409" s="107">
        <f t="shared" si="35"/>
        <v>1090258.569801698</v>
      </c>
    </row>
    <row r="410" spans="2:7">
      <c r="B410" s="105">
        <v>404</v>
      </c>
      <c r="C410" s="100">
        <f t="shared" si="34"/>
        <v>90213.732388521661</v>
      </c>
      <c r="D410" s="100">
        <f t="shared" si="32"/>
        <v>641.14842828650376</v>
      </c>
      <c r="E410" s="100">
        <f t="shared" si="33"/>
        <v>1448542.4954991117</v>
      </c>
      <c r="F410" s="100">
        <f t="shared" si="31"/>
        <v>90854.88081680816</v>
      </c>
      <c r="G410" s="107">
        <f t="shared" si="35"/>
        <v>1090258.569801698</v>
      </c>
    </row>
    <row r="411" spans="2:7">
      <c r="B411" s="105">
        <v>405</v>
      </c>
      <c r="C411" s="100">
        <f t="shared" si="34"/>
        <v>90251.321443683541</v>
      </c>
      <c r="D411" s="100">
        <f t="shared" si="32"/>
        <v>603.5593731246197</v>
      </c>
      <c r="E411" s="100">
        <f t="shared" si="33"/>
        <v>1358291.1740554282</v>
      </c>
      <c r="F411" s="100">
        <f t="shared" si="31"/>
        <v>90854.88081680816</v>
      </c>
      <c r="G411" s="107">
        <f t="shared" si="35"/>
        <v>1090258.569801698</v>
      </c>
    </row>
    <row r="412" spans="2:7">
      <c r="B412" s="105">
        <v>406</v>
      </c>
      <c r="C412" s="100">
        <f t="shared" si="34"/>
        <v>90288.926160951742</v>
      </c>
      <c r="D412" s="100">
        <f t="shared" si="32"/>
        <v>565.9546558564183</v>
      </c>
      <c r="E412" s="100">
        <f t="shared" si="33"/>
        <v>1268002.2478944764</v>
      </c>
      <c r="F412" s="100">
        <f t="shared" si="31"/>
        <v>90854.88081680816</v>
      </c>
      <c r="G412" s="107">
        <f t="shared" si="35"/>
        <v>1090258.569801698</v>
      </c>
    </row>
    <row r="413" spans="2:7">
      <c r="B413" s="105">
        <v>407</v>
      </c>
      <c r="C413" s="100">
        <f t="shared" si="34"/>
        <v>90326.546546852143</v>
      </c>
      <c r="D413" s="100">
        <f t="shared" si="32"/>
        <v>528.33426995602179</v>
      </c>
      <c r="E413" s="100">
        <f t="shared" si="33"/>
        <v>1177675.7013476242</v>
      </c>
      <c r="F413" s="100">
        <f t="shared" si="31"/>
        <v>90854.88081680816</v>
      </c>
      <c r="G413" s="107">
        <f t="shared" si="35"/>
        <v>1090258.569801698</v>
      </c>
    </row>
    <row r="414" spans="2:7">
      <c r="B414" s="105">
        <v>408</v>
      </c>
      <c r="C414" s="100">
        <f t="shared" si="34"/>
        <v>90364.182607913332</v>
      </c>
      <c r="D414" s="100">
        <f t="shared" si="32"/>
        <v>490.69820889483327</v>
      </c>
      <c r="E414" s="100">
        <f t="shared" si="33"/>
        <v>1087311.5187397108</v>
      </c>
      <c r="F414" s="100">
        <f t="shared" si="31"/>
        <v>90854.88081680816</v>
      </c>
      <c r="G414" s="107">
        <f t="shared" si="35"/>
        <v>1090258.569801698</v>
      </c>
    </row>
    <row r="415" spans="2:7">
      <c r="B415" s="105">
        <v>409</v>
      </c>
      <c r="C415" s="100">
        <f t="shared" si="34"/>
        <v>90401.834350666628</v>
      </c>
      <c r="D415" s="100">
        <f t="shared" si="32"/>
        <v>453.04646614153609</v>
      </c>
      <c r="E415" s="100">
        <f t="shared" si="33"/>
        <v>996909.68438904418</v>
      </c>
      <c r="F415" s="100">
        <f t="shared" si="31"/>
        <v>90854.88081680816</v>
      </c>
      <c r="G415" s="107">
        <f t="shared" si="35"/>
        <v>1090258.569801698</v>
      </c>
    </row>
    <row r="416" spans="2:7">
      <c r="B416" s="105">
        <v>410</v>
      </c>
      <c r="C416" s="100">
        <f t="shared" si="34"/>
        <v>90439.501781646075</v>
      </c>
      <c r="D416" s="100">
        <f t="shared" si="32"/>
        <v>415.37903516209167</v>
      </c>
      <c r="E416" s="100">
        <f t="shared" si="33"/>
        <v>906470.18260739814</v>
      </c>
      <c r="F416" s="100">
        <f t="shared" si="31"/>
        <v>90854.88081680816</v>
      </c>
      <c r="G416" s="107">
        <f t="shared" si="35"/>
        <v>1090258.569801698</v>
      </c>
    </row>
    <row r="417" spans="2:7">
      <c r="B417" s="105">
        <v>411</v>
      </c>
      <c r="C417" s="100">
        <f t="shared" si="34"/>
        <v>90477.184907388437</v>
      </c>
      <c r="D417" s="100">
        <f t="shared" si="32"/>
        <v>377.69590941973917</v>
      </c>
      <c r="E417" s="100">
        <f t="shared" si="33"/>
        <v>815992.99770000973</v>
      </c>
      <c r="F417" s="100">
        <f t="shared" si="31"/>
        <v>90854.880816808174</v>
      </c>
      <c r="G417" s="107">
        <f t="shared" si="35"/>
        <v>1090258.569801698</v>
      </c>
    </row>
    <row r="418" spans="2:7">
      <c r="B418" s="105">
        <v>412</v>
      </c>
      <c r="C418" s="100">
        <f t="shared" si="34"/>
        <v>90514.88373443317</v>
      </c>
      <c r="D418" s="100">
        <f t="shared" si="32"/>
        <v>339.99708237499397</v>
      </c>
      <c r="E418" s="100">
        <f t="shared" si="33"/>
        <v>725478.11396557651</v>
      </c>
      <c r="F418" s="100">
        <f t="shared" si="31"/>
        <v>90854.88081680816</v>
      </c>
      <c r="G418" s="107">
        <f t="shared" si="35"/>
        <v>1090258.569801698</v>
      </c>
    </row>
    <row r="419" spans="2:7">
      <c r="B419" s="105">
        <v>413</v>
      </c>
      <c r="C419" s="100">
        <f t="shared" si="34"/>
        <v>90552.598269322523</v>
      </c>
      <c r="D419" s="100">
        <f t="shared" si="32"/>
        <v>302.28254748564683</v>
      </c>
      <c r="E419" s="100">
        <f t="shared" si="33"/>
        <v>634925.51569625398</v>
      </c>
      <c r="F419" s="100">
        <f t="shared" si="31"/>
        <v>90854.880816808174</v>
      </c>
      <c r="G419" s="107">
        <f t="shared" si="35"/>
        <v>1090258.569801698</v>
      </c>
    </row>
    <row r="420" spans="2:7">
      <c r="B420" s="105">
        <v>414</v>
      </c>
      <c r="C420" s="100">
        <f t="shared" si="34"/>
        <v>90590.328518601396</v>
      </c>
      <c r="D420" s="100">
        <f t="shared" si="32"/>
        <v>264.55229820676243</v>
      </c>
      <c r="E420" s="100">
        <f t="shared" si="33"/>
        <v>544335.18717765261</v>
      </c>
      <c r="F420" s="100">
        <f t="shared" si="31"/>
        <v>90854.88081680816</v>
      </c>
      <c r="G420" s="107">
        <f t="shared" si="35"/>
        <v>1090258.569801698</v>
      </c>
    </row>
    <row r="421" spans="2:7">
      <c r="B421" s="105">
        <v>415</v>
      </c>
      <c r="C421" s="100">
        <f t="shared" si="34"/>
        <v>90628.074488817481</v>
      </c>
      <c r="D421" s="100">
        <f t="shared" si="32"/>
        <v>226.80632799067851</v>
      </c>
      <c r="E421" s="100">
        <f t="shared" si="33"/>
        <v>453707.11268883513</v>
      </c>
      <c r="F421" s="100">
        <f t="shared" si="31"/>
        <v>90854.88081680816</v>
      </c>
      <c r="G421" s="107">
        <f t="shared" si="35"/>
        <v>1090258.569801698</v>
      </c>
    </row>
    <row r="422" spans="2:7">
      <c r="B422" s="105">
        <v>416</v>
      </c>
      <c r="C422" s="100">
        <f t="shared" si="34"/>
        <v>90665.836186521163</v>
      </c>
      <c r="D422" s="100">
        <f t="shared" si="32"/>
        <v>189.04463028700454</v>
      </c>
      <c r="E422" s="100">
        <f t="shared" si="33"/>
        <v>363041.27650231397</v>
      </c>
      <c r="F422" s="100">
        <f t="shared" si="31"/>
        <v>90854.880816808174</v>
      </c>
      <c r="G422" s="107">
        <f t="shared" si="35"/>
        <v>1090258.569801698</v>
      </c>
    </row>
    <row r="423" spans="2:7">
      <c r="B423" s="105">
        <v>417</v>
      </c>
      <c r="C423" s="100">
        <f t="shared" si="34"/>
        <v>90703.613618265546</v>
      </c>
      <c r="D423" s="100">
        <f t="shared" si="32"/>
        <v>151.26719854262072</v>
      </c>
      <c r="E423" s="100">
        <f t="shared" si="33"/>
        <v>272337.66288404842</v>
      </c>
      <c r="F423" s="100">
        <f t="shared" si="31"/>
        <v>90854.880816808174</v>
      </c>
      <c r="G423" s="107">
        <f t="shared" si="35"/>
        <v>1090258.569801698</v>
      </c>
    </row>
    <row r="424" spans="2:7">
      <c r="B424" s="105">
        <v>418</v>
      </c>
      <c r="C424" s="100">
        <f t="shared" si="34"/>
        <v>90741.406790606488</v>
      </c>
      <c r="D424" s="100">
        <f t="shared" si="32"/>
        <v>113.47402620167674</v>
      </c>
      <c r="E424" s="100">
        <f t="shared" si="33"/>
        <v>181596.25609344192</v>
      </c>
      <c r="F424" s="100">
        <f t="shared" si="31"/>
        <v>90854.88081680816</v>
      </c>
      <c r="G424" s="107">
        <f t="shared" si="35"/>
        <v>1090258.569801698</v>
      </c>
    </row>
    <row r="425" spans="2:7">
      <c r="B425" s="105">
        <v>419</v>
      </c>
      <c r="C425" s="100">
        <f t="shared" si="34"/>
        <v>90779.21571010258</v>
      </c>
      <c r="D425" s="100">
        <f t="shared" si="32"/>
        <v>75.665106705590702</v>
      </c>
      <c r="E425" s="100">
        <f t="shared" si="33"/>
        <v>90817.040383339336</v>
      </c>
      <c r="F425" s="100">
        <f t="shared" si="31"/>
        <v>90854.880816808174</v>
      </c>
      <c r="G425" s="107">
        <f t="shared" si="35"/>
        <v>1090258.569801698</v>
      </c>
    </row>
    <row r="426" spans="2:7">
      <c r="B426" s="105">
        <v>420</v>
      </c>
      <c r="C426" s="100">
        <f t="shared" si="34"/>
        <v>90817.040383315121</v>
      </c>
      <c r="D426" s="100">
        <f t="shared" si="32"/>
        <v>37.840433493047961</v>
      </c>
      <c r="E426" s="100">
        <f t="shared" si="33"/>
        <v>2.4214386940002441E-8</v>
      </c>
      <c r="F426" s="100">
        <f>SUM(C426:D426)</f>
        <v>90854.880816808174</v>
      </c>
      <c r="G426" s="107">
        <f t="shared" si="35"/>
        <v>1090258.569801698</v>
      </c>
    </row>
    <row r="427" spans="2:7">
      <c r="C427" s="108">
        <f>SUM(C7:C426)</f>
        <v>35000000</v>
      </c>
      <c r="D427" s="108">
        <f>SUM(D7:D426)</f>
        <v>3159049.9430594281</v>
      </c>
      <c r="F427" s="108">
        <f>SUM(F7:F426)</f>
        <v>38159049.943059787</v>
      </c>
    </row>
    <row r="430" spans="2:7">
      <c r="B430" s="39" t="s">
        <v>66</v>
      </c>
    </row>
    <row r="431" spans="2:7">
      <c r="B431" s="97" t="s">
        <v>70</v>
      </c>
      <c r="C431" s="97" t="s">
        <v>29</v>
      </c>
      <c r="D431" s="97" t="s">
        <v>28</v>
      </c>
      <c r="E431" s="97" t="s">
        <v>67</v>
      </c>
      <c r="F431" s="97" t="s">
        <v>68</v>
      </c>
    </row>
    <row r="432" spans="2:7">
      <c r="B432" s="100">
        <f>VLOOKUP(入力シート!Z117*12,住宅ローン返済表!B5:G426,4,0)</f>
        <v>25616741.916496158</v>
      </c>
      <c r="C432" s="101">
        <f>入力シート!AB117*0.01</f>
        <v>1.4999999999999999E-2</v>
      </c>
      <c r="D432" s="102">
        <f>入力シート!V117-入力シート!Z117</f>
        <v>25</v>
      </c>
      <c r="E432" s="100">
        <f>SUM(C436:D436)</f>
        <v>102450.65652228166</v>
      </c>
      <c r="F432" s="107">
        <f>E432*12</f>
        <v>1229407.8782673799</v>
      </c>
    </row>
    <row r="434" spans="2:7">
      <c r="B434" s="97" t="s">
        <v>69</v>
      </c>
      <c r="C434" s="97" t="s">
        <v>31</v>
      </c>
      <c r="D434" s="97" t="s">
        <v>32</v>
      </c>
      <c r="E434" s="97" t="s">
        <v>33</v>
      </c>
      <c r="F434" s="97" t="s">
        <v>67</v>
      </c>
      <c r="G434" s="97" t="s">
        <v>68</v>
      </c>
    </row>
    <row r="435" spans="2:7">
      <c r="B435" s="105">
        <v>0</v>
      </c>
      <c r="C435" s="106" t="s">
        <v>34</v>
      </c>
      <c r="D435" s="106" t="s">
        <v>34</v>
      </c>
      <c r="E435" s="100">
        <f>B432</f>
        <v>25616741.916496158</v>
      </c>
      <c r="F435" s="105"/>
      <c r="G435" s="105"/>
    </row>
    <row r="436" spans="2:7">
      <c r="B436" s="105">
        <v>1</v>
      </c>
      <c r="C436" s="100">
        <f>PPMT(C$432/12,B436,D$432*12,B$432*-1,0,0)</f>
        <v>70429.729126661463</v>
      </c>
      <c r="D436" s="100">
        <f>IPMT(C$432/12,B436,D$432*12,B$432*-1,0)</f>
        <v>32020.927395620198</v>
      </c>
      <c r="E436" s="100">
        <f>E435-C436</f>
        <v>25546312.187369496</v>
      </c>
      <c r="F436" s="100">
        <f>SUM(C436:D436)</f>
        <v>102450.65652228166</v>
      </c>
      <c r="G436" s="107">
        <f>F436*12</f>
        <v>1229407.8782673799</v>
      </c>
    </row>
    <row r="437" spans="2:7">
      <c r="B437" s="105">
        <v>2</v>
      </c>
      <c r="C437" s="100">
        <f>PPMT(C$432/12,B437,D$432*12,B$432*-1,0,0)</f>
        <v>70517.76628806979</v>
      </c>
      <c r="D437" s="100">
        <f>IPMT(C$432/12,B437,D$432*12,B$432*-1,0)</f>
        <v>31932.890234211867</v>
      </c>
      <c r="E437" s="100">
        <f>E436-C437</f>
        <v>25475794.421081427</v>
      </c>
      <c r="F437" s="100">
        <f>SUM(C437:D437)</f>
        <v>102450.65652228166</v>
      </c>
      <c r="G437" s="107">
        <f>F437*12</f>
        <v>1229407.8782673799</v>
      </c>
    </row>
    <row r="438" spans="2:7">
      <c r="B438" s="105">
        <v>3</v>
      </c>
      <c r="C438" s="100">
        <f t="shared" ref="C438:C501" si="36">PPMT(C$432/12,B438,D$432*12,B$432*-1,0,0)</f>
        <v>70605.913495929883</v>
      </c>
      <c r="D438" s="100">
        <f t="shared" ref="D438:D501" si="37">IPMT(C$432/12,B438,D$432*12,B$432*-1,0)</f>
        <v>31844.743026351782</v>
      </c>
      <c r="E438" s="100">
        <f t="shared" ref="E438:E501" si="38">E437-C438</f>
        <v>25405188.507585499</v>
      </c>
      <c r="F438" s="100">
        <f t="shared" ref="F438:F501" si="39">SUM(C438:D438)</f>
        <v>102450.65652228167</v>
      </c>
      <c r="G438" s="107">
        <f t="shared" ref="G438:G501" si="40">F438*12</f>
        <v>1229407.8782673799</v>
      </c>
    </row>
    <row r="439" spans="2:7">
      <c r="B439" s="105">
        <v>4</v>
      </c>
      <c r="C439" s="100">
        <f t="shared" si="36"/>
        <v>70694.170887799788</v>
      </c>
      <c r="D439" s="100">
        <f t="shared" si="37"/>
        <v>31756.485634481869</v>
      </c>
      <c r="E439" s="100">
        <f t="shared" si="38"/>
        <v>25334494.336697701</v>
      </c>
      <c r="F439" s="100">
        <f t="shared" si="39"/>
        <v>102450.65652228166</v>
      </c>
      <c r="G439" s="107">
        <f t="shared" si="40"/>
        <v>1229407.8782673799</v>
      </c>
    </row>
    <row r="440" spans="2:7">
      <c r="B440" s="105">
        <v>5</v>
      </c>
      <c r="C440" s="100">
        <f t="shared" si="36"/>
        <v>70782.538601409542</v>
      </c>
      <c r="D440" s="100">
        <f t="shared" si="37"/>
        <v>31668.117920872119</v>
      </c>
      <c r="E440" s="100">
        <f t="shared" si="38"/>
        <v>25263711.798096292</v>
      </c>
      <c r="F440" s="100">
        <f t="shared" si="39"/>
        <v>102450.65652228166</v>
      </c>
      <c r="G440" s="107">
        <f t="shared" si="40"/>
        <v>1229407.8782673799</v>
      </c>
    </row>
    <row r="441" spans="2:7">
      <c r="B441" s="105">
        <v>6</v>
      </c>
      <c r="C441" s="100">
        <f t="shared" si="36"/>
        <v>70871.016774661301</v>
      </c>
      <c r="D441" s="100">
        <f t="shared" si="37"/>
        <v>31579.63974762036</v>
      </c>
      <c r="E441" s="100">
        <f t="shared" si="38"/>
        <v>25192840.78132163</v>
      </c>
      <c r="F441" s="100">
        <f t="shared" si="39"/>
        <v>102450.65652228166</v>
      </c>
      <c r="G441" s="107">
        <f t="shared" si="40"/>
        <v>1229407.8782673799</v>
      </c>
    </row>
    <row r="442" spans="2:7">
      <c r="B442" s="105">
        <v>7</v>
      </c>
      <c r="C442" s="100">
        <f t="shared" si="36"/>
        <v>70959.605545629631</v>
      </c>
      <c r="D442" s="100">
        <f t="shared" si="37"/>
        <v>31491.05097665203</v>
      </c>
      <c r="E442" s="100">
        <f t="shared" si="38"/>
        <v>25121881.175776001</v>
      </c>
      <c r="F442" s="100">
        <f t="shared" si="39"/>
        <v>102450.65652228166</v>
      </c>
      <c r="G442" s="107">
        <f t="shared" si="40"/>
        <v>1229407.8782673799</v>
      </c>
    </row>
    <row r="443" spans="2:7">
      <c r="B443" s="105">
        <v>8</v>
      </c>
      <c r="C443" s="100">
        <f t="shared" si="36"/>
        <v>71048.305052561671</v>
      </c>
      <c r="D443" s="100">
        <f t="shared" si="37"/>
        <v>31402.351469719993</v>
      </c>
      <c r="E443" s="100">
        <f t="shared" si="38"/>
        <v>25050832.870723441</v>
      </c>
      <c r="F443" s="100">
        <f t="shared" si="39"/>
        <v>102450.65652228167</v>
      </c>
      <c r="G443" s="107">
        <f t="shared" si="40"/>
        <v>1229407.8782673799</v>
      </c>
    </row>
    <row r="444" spans="2:7">
      <c r="B444" s="105">
        <v>9</v>
      </c>
      <c r="C444" s="100">
        <f t="shared" si="36"/>
        <v>71137.115433877363</v>
      </c>
      <c r="D444" s="100">
        <f t="shared" si="37"/>
        <v>31313.541088404287</v>
      </c>
      <c r="E444" s="100">
        <f t="shared" si="38"/>
        <v>24979695.755289562</v>
      </c>
      <c r="F444" s="100">
        <f t="shared" si="39"/>
        <v>102450.65652228164</v>
      </c>
      <c r="G444" s="107">
        <f t="shared" si="40"/>
        <v>1229407.8782673797</v>
      </c>
    </row>
    <row r="445" spans="2:7">
      <c r="B445" s="105">
        <v>10</v>
      </c>
      <c r="C445" s="100">
        <f t="shared" si="36"/>
        <v>71226.036828169716</v>
      </c>
      <c r="D445" s="100">
        <f t="shared" si="37"/>
        <v>31224.619694111949</v>
      </c>
      <c r="E445" s="100">
        <f t="shared" si="38"/>
        <v>24908469.718461391</v>
      </c>
      <c r="F445" s="100">
        <f t="shared" si="39"/>
        <v>102450.65652228167</v>
      </c>
      <c r="G445" s="107">
        <f t="shared" si="40"/>
        <v>1229407.8782673799</v>
      </c>
    </row>
    <row r="446" spans="2:7">
      <c r="B446" s="105">
        <v>11</v>
      </c>
      <c r="C446" s="100">
        <f t="shared" si="36"/>
        <v>71315.069374204919</v>
      </c>
      <c r="D446" s="100">
        <f t="shared" si="37"/>
        <v>31135.587148076735</v>
      </c>
      <c r="E446" s="100">
        <f t="shared" si="38"/>
        <v>24837154.649087187</v>
      </c>
      <c r="F446" s="100">
        <f t="shared" si="39"/>
        <v>102450.65652228166</v>
      </c>
      <c r="G446" s="107">
        <f t="shared" si="40"/>
        <v>1229407.8782673799</v>
      </c>
    </row>
    <row r="447" spans="2:7">
      <c r="B447" s="105">
        <v>12</v>
      </c>
      <c r="C447" s="100">
        <f t="shared" si="36"/>
        <v>71404.21321092268</v>
      </c>
      <c r="D447" s="100">
        <f t="shared" si="37"/>
        <v>31046.44331135898</v>
      </c>
      <c r="E447" s="100">
        <f t="shared" si="38"/>
        <v>24765750.435876265</v>
      </c>
      <c r="F447" s="100">
        <f t="shared" si="39"/>
        <v>102450.65652228166</v>
      </c>
      <c r="G447" s="107">
        <f t="shared" si="40"/>
        <v>1229407.8782673799</v>
      </c>
    </row>
    <row r="448" spans="2:7">
      <c r="B448" s="105">
        <v>13</v>
      </c>
      <c r="C448" s="100">
        <f t="shared" si="36"/>
        <v>71493.468477436327</v>
      </c>
      <c r="D448" s="100">
        <f t="shared" si="37"/>
        <v>30957.188044845323</v>
      </c>
      <c r="E448" s="100">
        <f t="shared" si="38"/>
        <v>24694256.96739883</v>
      </c>
      <c r="F448" s="100">
        <f t="shared" si="39"/>
        <v>102450.65652228164</v>
      </c>
      <c r="G448" s="107">
        <f t="shared" si="40"/>
        <v>1229407.8782673797</v>
      </c>
    </row>
    <row r="449" spans="2:7">
      <c r="B449" s="105">
        <v>14</v>
      </c>
      <c r="C449" s="100">
        <f t="shared" si="36"/>
        <v>71582.835313033123</v>
      </c>
      <c r="D449" s="100">
        <f t="shared" si="37"/>
        <v>30867.821209248523</v>
      </c>
      <c r="E449" s="100">
        <f t="shared" si="38"/>
        <v>24622674.132085796</v>
      </c>
      <c r="F449" s="100">
        <f t="shared" si="39"/>
        <v>102450.65652228164</v>
      </c>
      <c r="G449" s="107">
        <f t="shared" si="40"/>
        <v>1229407.8782673797</v>
      </c>
    </row>
    <row r="450" spans="2:7">
      <c r="B450" s="105">
        <v>15</v>
      </c>
      <c r="C450" s="100">
        <f t="shared" si="36"/>
        <v>71672.31385717442</v>
      </c>
      <c r="D450" s="100">
        <f t="shared" si="37"/>
        <v>30778.342665107233</v>
      </c>
      <c r="E450" s="100">
        <f t="shared" si="38"/>
        <v>24551001.818228621</v>
      </c>
      <c r="F450" s="100">
        <f t="shared" si="39"/>
        <v>102450.65652228166</v>
      </c>
      <c r="G450" s="107">
        <f t="shared" si="40"/>
        <v>1229407.8782673799</v>
      </c>
    </row>
    <row r="451" spans="2:7">
      <c r="B451" s="105">
        <v>16</v>
      </c>
      <c r="C451" s="100">
        <f t="shared" si="36"/>
        <v>71761.904249495899</v>
      </c>
      <c r="D451" s="100">
        <f t="shared" si="37"/>
        <v>30688.752272785769</v>
      </c>
      <c r="E451" s="100">
        <f t="shared" si="38"/>
        <v>24479239.913979124</v>
      </c>
      <c r="F451" s="100">
        <f t="shared" si="39"/>
        <v>102450.65652228167</v>
      </c>
      <c r="G451" s="107">
        <f t="shared" si="40"/>
        <v>1229407.8782673799</v>
      </c>
    </row>
    <row r="452" spans="2:7">
      <c r="B452" s="105">
        <v>17</v>
      </c>
      <c r="C452" s="100">
        <f t="shared" si="36"/>
        <v>71851.606629807749</v>
      </c>
      <c r="D452" s="100">
        <f t="shared" si="37"/>
        <v>30599.049892473897</v>
      </c>
      <c r="E452" s="100">
        <f t="shared" si="38"/>
        <v>24407388.307349317</v>
      </c>
      <c r="F452" s="100">
        <f t="shared" si="39"/>
        <v>102450.65652228164</v>
      </c>
      <c r="G452" s="107">
        <f t="shared" si="40"/>
        <v>1229407.8782673797</v>
      </c>
    </row>
    <row r="453" spans="2:7">
      <c r="B453" s="105">
        <v>18</v>
      </c>
      <c r="C453" s="100">
        <f t="shared" si="36"/>
        <v>71941.421138095015</v>
      </c>
      <c r="D453" s="100">
        <f t="shared" si="37"/>
        <v>30509.235384186639</v>
      </c>
      <c r="E453" s="100">
        <f t="shared" si="38"/>
        <v>24335446.88621122</v>
      </c>
      <c r="F453" s="100">
        <f t="shared" si="39"/>
        <v>102450.65652228166</v>
      </c>
      <c r="G453" s="107">
        <f t="shared" si="40"/>
        <v>1229407.8782673799</v>
      </c>
    </row>
    <row r="454" spans="2:7">
      <c r="B454" s="105">
        <v>19</v>
      </c>
      <c r="C454" s="100">
        <f t="shared" si="36"/>
        <v>72031.347914517639</v>
      </c>
      <c r="D454" s="100">
        <f t="shared" si="37"/>
        <v>30419.308607764022</v>
      </c>
      <c r="E454" s="100">
        <f t="shared" si="38"/>
        <v>24263415.538296703</v>
      </c>
      <c r="F454" s="100">
        <f t="shared" si="39"/>
        <v>102450.65652228166</v>
      </c>
      <c r="G454" s="107">
        <f t="shared" si="40"/>
        <v>1229407.8782673799</v>
      </c>
    </row>
    <row r="455" spans="2:7">
      <c r="B455" s="105">
        <v>20</v>
      </c>
      <c r="C455" s="100">
        <f t="shared" si="36"/>
        <v>72121.387099410786</v>
      </c>
      <c r="D455" s="100">
        <f t="shared" si="37"/>
        <v>30329.269422870875</v>
      </c>
      <c r="E455" s="100">
        <f t="shared" si="38"/>
        <v>24191294.151197292</v>
      </c>
      <c r="F455" s="100">
        <f t="shared" si="39"/>
        <v>102450.65652228166</v>
      </c>
      <c r="G455" s="107">
        <f t="shared" si="40"/>
        <v>1229407.8782673799</v>
      </c>
    </row>
    <row r="456" spans="2:7">
      <c r="B456" s="105">
        <v>21</v>
      </c>
      <c r="C456" s="100">
        <f t="shared" si="36"/>
        <v>72211.538833285056</v>
      </c>
      <c r="D456" s="100">
        <f t="shared" si="37"/>
        <v>30239.117688996612</v>
      </c>
      <c r="E456" s="100">
        <f t="shared" si="38"/>
        <v>24119082.612364005</v>
      </c>
      <c r="F456" s="100">
        <f t="shared" si="39"/>
        <v>102450.65652228167</v>
      </c>
      <c r="G456" s="107">
        <f t="shared" si="40"/>
        <v>1229407.8782673799</v>
      </c>
    </row>
    <row r="457" spans="2:7">
      <c r="B457" s="105">
        <v>22</v>
      </c>
      <c r="C457" s="100">
        <f t="shared" si="36"/>
        <v>72301.80325682665</v>
      </c>
      <c r="D457" s="100">
        <f t="shared" si="37"/>
        <v>30148.853265455004</v>
      </c>
      <c r="E457" s="100">
        <f t="shared" si="38"/>
        <v>24046780.809107177</v>
      </c>
      <c r="F457" s="100">
        <f t="shared" si="39"/>
        <v>102450.65652228166</v>
      </c>
      <c r="G457" s="107">
        <f t="shared" si="40"/>
        <v>1229407.8782673799</v>
      </c>
    </row>
    <row r="458" spans="2:7">
      <c r="B458" s="105">
        <v>23</v>
      </c>
      <c r="C458" s="100">
        <f t="shared" si="36"/>
        <v>72392.180510897699</v>
      </c>
      <c r="D458" s="100">
        <f t="shared" si="37"/>
        <v>30058.476011383973</v>
      </c>
      <c r="E458" s="100">
        <f t="shared" si="38"/>
        <v>23974388.62859628</v>
      </c>
      <c r="F458" s="100">
        <f t="shared" si="39"/>
        <v>102450.65652228167</v>
      </c>
      <c r="G458" s="107">
        <f t="shared" si="40"/>
        <v>1229407.8782673799</v>
      </c>
    </row>
    <row r="459" spans="2:7">
      <c r="B459" s="105">
        <v>24</v>
      </c>
      <c r="C459" s="100">
        <f t="shared" si="36"/>
        <v>72482.670736536311</v>
      </c>
      <c r="D459" s="100">
        <f t="shared" si="37"/>
        <v>29967.98578574535</v>
      </c>
      <c r="E459" s="100">
        <f t="shared" si="38"/>
        <v>23901905.957859743</v>
      </c>
      <c r="F459" s="100">
        <f t="shared" si="39"/>
        <v>102450.65652228166</v>
      </c>
      <c r="G459" s="107">
        <f t="shared" si="40"/>
        <v>1229407.8782673799</v>
      </c>
    </row>
    <row r="460" spans="2:7">
      <c r="B460" s="105">
        <v>25</v>
      </c>
      <c r="C460" s="100">
        <f t="shared" si="36"/>
        <v>72573.274074956978</v>
      </c>
      <c r="D460" s="100">
        <f t="shared" si="37"/>
        <v>29877.382447324675</v>
      </c>
      <c r="E460" s="100">
        <f t="shared" si="38"/>
        <v>23829332.683784787</v>
      </c>
      <c r="F460" s="100">
        <f t="shared" si="39"/>
        <v>102450.65652228166</v>
      </c>
      <c r="G460" s="107">
        <f t="shared" si="40"/>
        <v>1229407.8782673799</v>
      </c>
    </row>
    <row r="461" spans="2:7">
      <c r="B461" s="105">
        <v>26</v>
      </c>
      <c r="C461" s="100">
        <f t="shared" si="36"/>
        <v>72663.990667550665</v>
      </c>
      <c r="D461" s="100">
        <f t="shared" si="37"/>
        <v>29786.665854730978</v>
      </c>
      <c r="E461" s="100">
        <f t="shared" si="38"/>
        <v>23756668.693117235</v>
      </c>
      <c r="F461" s="100">
        <f t="shared" si="39"/>
        <v>102450.65652228164</v>
      </c>
      <c r="G461" s="107">
        <f t="shared" si="40"/>
        <v>1229407.8782673797</v>
      </c>
    </row>
    <row r="462" spans="2:7">
      <c r="B462" s="105">
        <v>27</v>
      </c>
      <c r="C462" s="100">
        <f t="shared" si="36"/>
        <v>72754.820655885123</v>
      </c>
      <c r="D462" s="100">
        <f t="shared" si="37"/>
        <v>29695.835866396545</v>
      </c>
      <c r="E462" s="100">
        <f t="shared" si="38"/>
        <v>23683913.872461349</v>
      </c>
      <c r="F462" s="100">
        <f t="shared" si="39"/>
        <v>102450.65652228167</v>
      </c>
      <c r="G462" s="107">
        <f t="shared" si="40"/>
        <v>1229407.8782673799</v>
      </c>
    </row>
    <row r="463" spans="2:7">
      <c r="B463" s="105">
        <v>28</v>
      </c>
      <c r="C463" s="100">
        <f t="shared" si="36"/>
        <v>72845.764181704973</v>
      </c>
      <c r="D463" s="100">
        <f t="shared" si="37"/>
        <v>29604.892340576687</v>
      </c>
      <c r="E463" s="100">
        <f t="shared" si="38"/>
        <v>23611068.108279645</v>
      </c>
      <c r="F463" s="100">
        <f t="shared" si="39"/>
        <v>102450.65652228166</v>
      </c>
      <c r="G463" s="107">
        <f t="shared" si="40"/>
        <v>1229407.8782673799</v>
      </c>
    </row>
    <row r="464" spans="2:7">
      <c r="B464" s="105">
        <v>29</v>
      </c>
      <c r="C464" s="100">
        <f t="shared" si="36"/>
        <v>72936.821386932104</v>
      </c>
      <c r="D464" s="100">
        <f t="shared" si="37"/>
        <v>29513.835135349556</v>
      </c>
      <c r="E464" s="100">
        <f t="shared" si="38"/>
        <v>23538131.286892712</v>
      </c>
      <c r="F464" s="100">
        <f t="shared" si="39"/>
        <v>102450.65652228166</v>
      </c>
      <c r="G464" s="107">
        <f t="shared" si="40"/>
        <v>1229407.8782673799</v>
      </c>
    </row>
    <row r="465" spans="2:7">
      <c r="B465" s="105">
        <v>30</v>
      </c>
      <c r="C465" s="100">
        <f t="shared" si="36"/>
        <v>73027.992413665765</v>
      </c>
      <c r="D465" s="100">
        <f t="shared" si="37"/>
        <v>29422.664108615896</v>
      </c>
      <c r="E465" s="100">
        <f t="shared" si="38"/>
        <v>23465103.294479046</v>
      </c>
      <c r="F465" s="100">
        <f t="shared" si="39"/>
        <v>102450.65652228166</v>
      </c>
      <c r="G465" s="107">
        <f t="shared" si="40"/>
        <v>1229407.8782673799</v>
      </c>
    </row>
    <row r="466" spans="2:7">
      <c r="B466" s="105">
        <v>31</v>
      </c>
      <c r="C466" s="100">
        <f t="shared" si="36"/>
        <v>73119.277404182852</v>
      </c>
      <c r="D466" s="100">
        <f t="shared" si="37"/>
        <v>29331.379118098805</v>
      </c>
      <c r="E466" s="100">
        <f t="shared" si="38"/>
        <v>23391984.017074864</v>
      </c>
      <c r="F466" s="100">
        <f t="shared" si="39"/>
        <v>102450.65652228166</v>
      </c>
      <c r="G466" s="107">
        <f t="shared" si="40"/>
        <v>1229407.8782673799</v>
      </c>
    </row>
    <row r="467" spans="2:7">
      <c r="B467" s="105">
        <v>32</v>
      </c>
      <c r="C467" s="100">
        <f t="shared" si="36"/>
        <v>73210.676500938076</v>
      </c>
      <c r="D467" s="100">
        <f t="shared" si="37"/>
        <v>29239.980021343581</v>
      </c>
      <c r="E467" s="100">
        <f t="shared" si="38"/>
        <v>23318773.340573926</v>
      </c>
      <c r="F467" s="100">
        <f t="shared" si="39"/>
        <v>102450.65652228166</v>
      </c>
      <c r="G467" s="107">
        <f t="shared" si="40"/>
        <v>1229407.8782673799</v>
      </c>
    </row>
    <row r="468" spans="2:7">
      <c r="B468" s="105">
        <v>33</v>
      </c>
      <c r="C468" s="100">
        <f t="shared" si="36"/>
        <v>73302.189846564259</v>
      </c>
      <c r="D468" s="100">
        <f t="shared" si="37"/>
        <v>29148.466675717409</v>
      </c>
      <c r="E468" s="100">
        <f t="shared" si="38"/>
        <v>23245471.150727361</v>
      </c>
      <c r="F468" s="100">
        <f t="shared" si="39"/>
        <v>102450.65652228167</v>
      </c>
      <c r="G468" s="107">
        <f t="shared" si="40"/>
        <v>1229407.8782673799</v>
      </c>
    </row>
    <row r="469" spans="2:7">
      <c r="B469" s="105">
        <v>34</v>
      </c>
      <c r="C469" s="100">
        <f t="shared" si="36"/>
        <v>73393.817583872456</v>
      </c>
      <c r="D469" s="100">
        <f t="shared" si="37"/>
        <v>29056.838938409201</v>
      </c>
      <c r="E469" s="100">
        <f t="shared" si="38"/>
        <v>23172077.333143488</v>
      </c>
      <c r="F469" s="100">
        <f t="shared" si="39"/>
        <v>102450.65652228166</v>
      </c>
      <c r="G469" s="107">
        <f t="shared" si="40"/>
        <v>1229407.8782673799</v>
      </c>
    </row>
    <row r="470" spans="2:7">
      <c r="B470" s="105">
        <v>35</v>
      </c>
      <c r="C470" s="100">
        <f t="shared" si="36"/>
        <v>73485.559855852291</v>
      </c>
      <c r="D470" s="100">
        <f t="shared" si="37"/>
        <v>28965.096666429356</v>
      </c>
      <c r="E470" s="100">
        <f t="shared" si="38"/>
        <v>23098591.773287635</v>
      </c>
      <c r="F470" s="100">
        <f t="shared" si="39"/>
        <v>102450.65652228164</v>
      </c>
      <c r="G470" s="107">
        <f t="shared" si="40"/>
        <v>1229407.8782673797</v>
      </c>
    </row>
    <row r="471" spans="2:7">
      <c r="B471" s="105">
        <v>36</v>
      </c>
      <c r="C471" s="100">
        <f t="shared" si="36"/>
        <v>73577.41680567211</v>
      </c>
      <c r="D471" s="100">
        <f t="shared" si="37"/>
        <v>28873.239716609543</v>
      </c>
      <c r="E471" s="100">
        <f t="shared" si="38"/>
        <v>23025014.356481962</v>
      </c>
      <c r="F471" s="100">
        <f t="shared" si="39"/>
        <v>102450.65652228166</v>
      </c>
      <c r="G471" s="107">
        <f t="shared" si="40"/>
        <v>1229407.8782673799</v>
      </c>
    </row>
    <row r="472" spans="2:7">
      <c r="B472" s="105">
        <v>37</v>
      </c>
      <c r="C472" s="100">
        <f t="shared" si="36"/>
        <v>73669.388576679194</v>
      </c>
      <c r="D472" s="100">
        <f t="shared" si="37"/>
        <v>28781.267945602456</v>
      </c>
      <c r="E472" s="100">
        <f t="shared" si="38"/>
        <v>22951344.967905283</v>
      </c>
      <c r="F472" s="100">
        <f t="shared" si="39"/>
        <v>102450.65652228164</v>
      </c>
      <c r="G472" s="107">
        <f t="shared" si="40"/>
        <v>1229407.8782673797</v>
      </c>
    </row>
    <row r="473" spans="2:7">
      <c r="B473" s="105">
        <v>38</v>
      </c>
      <c r="C473" s="100">
        <f t="shared" si="36"/>
        <v>73761.475312400042</v>
      </c>
      <c r="D473" s="100">
        <f t="shared" si="37"/>
        <v>28689.181209881604</v>
      </c>
      <c r="E473" s="100">
        <f t="shared" si="38"/>
        <v>22877583.492592882</v>
      </c>
      <c r="F473" s="100">
        <f t="shared" si="39"/>
        <v>102450.65652228164</v>
      </c>
      <c r="G473" s="107">
        <f t="shared" si="40"/>
        <v>1229407.8782673797</v>
      </c>
    </row>
    <row r="474" spans="2:7">
      <c r="B474" s="105">
        <v>39</v>
      </c>
      <c r="C474" s="100">
        <f t="shared" si="36"/>
        <v>73853.677156540551</v>
      </c>
      <c r="D474" s="100">
        <f t="shared" si="37"/>
        <v>28596.979365741103</v>
      </c>
      <c r="E474" s="100">
        <f t="shared" si="38"/>
        <v>22803729.815436341</v>
      </c>
      <c r="F474" s="100">
        <f t="shared" si="39"/>
        <v>102450.65652228166</v>
      </c>
      <c r="G474" s="107">
        <f t="shared" si="40"/>
        <v>1229407.8782673799</v>
      </c>
    </row>
    <row r="475" spans="2:7">
      <c r="B475" s="105">
        <v>40</v>
      </c>
      <c r="C475" s="100">
        <f t="shared" si="36"/>
        <v>73945.994252986231</v>
      </c>
      <c r="D475" s="100">
        <f t="shared" si="37"/>
        <v>28504.66226929543</v>
      </c>
      <c r="E475" s="100">
        <f t="shared" si="38"/>
        <v>22729783.821183354</v>
      </c>
      <c r="F475" s="100">
        <f t="shared" si="39"/>
        <v>102450.65652228166</v>
      </c>
      <c r="G475" s="107">
        <f t="shared" si="40"/>
        <v>1229407.8782673799</v>
      </c>
    </row>
    <row r="476" spans="2:7">
      <c r="B476" s="105">
        <v>41</v>
      </c>
      <c r="C476" s="100">
        <f t="shared" si="36"/>
        <v>74038.42674580247</v>
      </c>
      <c r="D476" s="100">
        <f t="shared" si="37"/>
        <v>28412.229776479198</v>
      </c>
      <c r="E476" s="100">
        <f t="shared" si="38"/>
        <v>22655745.394437551</v>
      </c>
      <c r="F476" s="100">
        <f t="shared" si="39"/>
        <v>102450.65652228167</v>
      </c>
      <c r="G476" s="107">
        <f t="shared" si="40"/>
        <v>1229407.8782673799</v>
      </c>
    </row>
    <row r="477" spans="2:7">
      <c r="B477" s="105">
        <v>42</v>
      </c>
      <c r="C477" s="100">
        <f t="shared" si="36"/>
        <v>74130.974779234719</v>
      </c>
      <c r="D477" s="100">
        <f t="shared" si="37"/>
        <v>28319.681743046949</v>
      </c>
      <c r="E477" s="100">
        <f t="shared" si="38"/>
        <v>22581614.419658318</v>
      </c>
      <c r="F477" s="100">
        <f t="shared" si="39"/>
        <v>102450.65652228167</v>
      </c>
      <c r="G477" s="107">
        <f t="shared" si="40"/>
        <v>1229407.8782673799</v>
      </c>
    </row>
    <row r="478" spans="2:7">
      <c r="B478" s="105">
        <v>43</v>
      </c>
      <c r="C478" s="100">
        <f t="shared" si="36"/>
        <v>74223.638497708758</v>
      </c>
      <c r="D478" s="100">
        <f t="shared" si="37"/>
        <v>28227.018024572903</v>
      </c>
      <c r="E478" s="100">
        <f t="shared" si="38"/>
        <v>22507390.781160608</v>
      </c>
      <c r="F478" s="100">
        <f t="shared" si="39"/>
        <v>102450.65652228166</v>
      </c>
      <c r="G478" s="107">
        <f t="shared" si="40"/>
        <v>1229407.8782673799</v>
      </c>
    </row>
    <row r="479" spans="2:7">
      <c r="B479" s="105">
        <v>44</v>
      </c>
      <c r="C479" s="100">
        <f t="shared" si="36"/>
        <v>74316.418045830898</v>
      </c>
      <c r="D479" s="100">
        <f t="shared" si="37"/>
        <v>28134.23847645077</v>
      </c>
      <c r="E479" s="100">
        <f t="shared" si="38"/>
        <v>22433074.363114778</v>
      </c>
      <c r="F479" s="100">
        <f t="shared" si="39"/>
        <v>102450.65652228167</v>
      </c>
      <c r="G479" s="107">
        <f t="shared" si="40"/>
        <v>1229407.8782673799</v>
      </c>
    </row>
    <row r="480" spans="2:7">
      <c r="B480" s="105">
        <v>45</v>
      </c>
      <c r="C480" s="100">
        <f t="shared" si="36"/>
        <v>74409.313568388185</v>
      </c>
      <c r="D480" s="100">
        <f t="shared" si="37"/>
        <v>28041.342953893476</v>
      </c>
      <c r="E480" s="100">
        <f t="shared" si="38"/>
        <v>22358665.049546391</v>
      </c>
      <c r="F480" s="100">
        <f t="shared" si="39"/>
        <v>102450.65652228166</v>
      </c>
      <c r="G480" s="107">
        <f t="shared" si="40"/>
        <v>1229407.8782673799</v>
      </c>
    </row>
    <row r="481" spans="2:7">
      <c r="B481" s="105">
        <v>46</v>
      </c>
      <c r="C481" s="100">
        <f t="shared" si="36"/>
        <v>74502.325210348674</v>
      </c>
      <c r="D481" s="100">
        <f t="shared" si="37"/>
        <v>27948.331311932991</v>
      </c>
      <c r="E481" s="100">
        <f t="shared" si="38"/>
        <v>22284162.724336043</v>
      </c>
      <c r="F481" s="100">
        <f t="shared" si="39"/>
        <v>102450.65652228167</v>
      </c>
      <c r="G481" s="107">
        <f t="shared" si="40"/>
        <v>1229407.8782673799</v>
      </c>
    </row>
    <row r="482" spans="2:7">
      <c r="B482" s="105">
        <v>47</v>
      </c>
      <c r="C482" s="100">
        <f t="shared" si="36"/>
        <v>74595.453116861609</v>
      </c>
      <c r="D482" s="100">
        <f t="shared" si="37"/>
        <v>27855.203405420056</v>
      </c>
      <c r="E482" s="100">
        <f t="shared" si="38"/>
        <v>22209567.271219183</v>
      </c>
      <c r="F482" s="100">
        <f t="shared" si="39"/>
        <v>102450.65652228167</v>
      </c>
      <c r="G482" s="107">
        <f t="shared" si="40"/>
        <v>1229407.8782673799</v>
      </c>
    </row>
    <row r="483" spans="2:7">
      <c r="B483" s="105">
        <v>48</v>
      </c>
      <c r="C483" s="100">
        <f t="shared" si="36"/>
        <v>74688.697433257679</v>
      </c>
      <c r="D483" s="100">
        <f t="shared" si="37"/>
        <v>27761.959089023974</v>
      </c>
      <c r="E483" s="100">
        <f t="shared" si="38"/>
        <v>22134878.573785923</v>
      </c>
      <c r="F483" s="100">
        <f t="shared" si="39"/>
        <v>102450.65652228166</v>
      </c>
      <c r="G483" s="107">
        <f t="shared" si="40"/>
        <v>1229407.8782673799</v>
      </c>
    </row>
    <row r="484" spans="2:7">
      <c r="B484" s="105">
        <v>49</v>
      </c>
      <c r="C484" s="100">
        <f t="shared" si="36"/>
        <v>74782.058305049257</v>
      </c>
      <c r="D484" s="100">
        <f t="shared" si="37"/>
        <v>27668.598217232411</v>
      </c>
      <c r="E484" s="100">
        <f t="shared" si="38"/>
        <v>22060096.515480876</v>
      </c>
      <c r="F484" s="100">
        <f t="shared" si="39"/>
        <v>102450.65652228167</v>
      </c>
      <c r="G484" s="107">
        <f t="shared" si="40"/>
        <v>1229407.8782673799</v>
      </c>
    </row>
    <row r="485" spans="2:7">
      <c r="B485" s="105">
        <v>50</v>
      </c>
      <c r="C485" s="100">
        <f t="shared" si="36"/>
        <v>74875.535877930568</v>
      </c>
      <c r="D485" s="100">
        <f t="shared" si="37"/>
        <v>27575.120644351096</v>
      </c>
      <c r="E485" s="100">
        <f t="shared" si="38"/>
        <v>21985220.979602944</v>
      </c>
      <c r="F485" s="100">
        <f t="shared" si="39"/>
        <v>102450.65652228167</v>
      </c>
      <c r="G485" s="107">
        <f t="shared" si="40"/>
        <v>1229407.8782673799</v>
      </c>
    </row>
    <row r="486" spans="2:7">
      <c r="B486" s="105">
        <v>51</v>
      </c>
      <c r="C486" s="100">
        <f t="shared" si="36"/>
        <v>74969.130297777985</v>
      </c>
      <c r="D486" s="100">
        <f t="shared" si="37"/>
        <v>27481.526224503687</v>
      </c>
      <c r="E486" s="100">
        <f t="shared" si="38"/>
        <v>21910251.849305168</v>
      </c>
      <c r="F486" s="100">
        <f t="shared" si="39"/>
        <v>102450.65652228167</v>
      </c>
      <c r="G486" s="107">
        <f t="shared" si="40"/>
        <v>1229407.8782673799</v>
      </c>
    </row>
    <row r="487" spans="2:7">
      <c r="B487" s="105">
        <v>52</v>
      </c>
      <c r="C487" s="100">
        <f t="shared" si="36"/>
        <v>75062.841710650202</v>
      </c>
      <c r="D487" s="100">
        <f t="shared" si="37"/>
        <v>27387.814811631459</v>
      </c>
      <c r="E487" s="100">
        <f t="shared" si="38"/>
        <v>21835189.007594518</v>
      </c>
      <c r="F487" s="100">
        <f t="shared" si="39"/>
        <v>102450.65652228166</v>
      </c>
      <c r="G487" s="107">
        <f t="shared" si="40"/>
        <v>1229407.8782673799</v>
      </c>
    </row>
    <row r="488" spans="2:7">
      <c r="B488" s="105">
        <v>53</v>
      </c>
      <c r="C488" s="100">
        <f t="shared" si="36"/>
        <v>75156.67026278851</v>
      </c>
      <c r="D488" s="100">
        <f t="shared" si="37"/>
        <v>27293.986259493144</v>
      </c>
      <c r="E488" s="100">
        <f t="shared" si="38"/>
        <v>21760032.337331731</v>
      </c>
      <c r="F488" s="100">
        <f t="shared" si="39"/>
        <v>102450.65652228166</v>
      </c>
      <c r="G488" s="107">
        <f t="shared" si="40"/>
        <v>1229407.8782673799</v>
      </c>
    </row>
    <row r="489" spans="2:7">
      <c r="B489" s="105">
        <v>54</v>
      </c>
      <c r="C489" s="100">
        <f t="shared" si="36"/>
        <v>75250.616100617</v>
      </c>
      <c r="D489" s="100">
        <f t="shared" si="37"/>
        <v>27200.04042166466</v>
      </c>
      <c r="E489" s="100">
        <f t="shared" si="38"/>
        <v>21684781.721231114</v>
      </c>
      <c r="F489" s="100">
        <f t="shared" si="39"/>
        <v>102450.65652228166</v>
      </c>
      <c r="G489" s="107">
        <f t="shared" si="40"/>
        <v>1229407.8782673799</v>
      </c>
    </row>
    <row r="490" spans="2:7">
      <c r="B490" s="105">
        <v>55</v>
      </c>
      <c r="C490" s="100">
        <f t="shared" si="36"/>
        <v>75344.679370742771</v>
      </c>
      <c r="D490" s="100">
        <f t="shared" si="37"/>
        <v>27105.977151538889</v>
      </c>
      <c r="E490" s="100">
        <f t="shared" si="38"/>
        <v>21609437.041860372</v>
      </c>
      <c r="F490" s="100">
        <f t="shared" si="39"/>
        <v>102450.65652228166</v>
      </c>
      <c r="G490" s="107">
        <f t="shared" si="40"/>
        <v>1229407.8782673799</v>
      </c>
    </row>
    <row r="491" spans="2:7">
      <c r="B491" s="105">
        <v>56</v>
      </c>
      <c r="C491" s="100">
        <f t="shared" si="36"/>
        <v>75438.860219956201</v>
      </c>
      <c r="D491" s="100">
        <f t="shared" si="37"/>
        <v>27011.796302325456</v>
      </c>
      <c r="E491" s="100">
        <f t="shared" si="38"/>
        <v>21533998.181640416</v>
      </c>
      <c r="F491" s="100">
        <f t="shared" si="39"/>
        <v>102450.65652228166</v>
      </c>
      <c r="G491" s="107">
        <f t="shared" si="40"/>
        <v>1229407.8782673799</v>
      </c>
    </row>
    <row r="492" spans="2:7">
      <c r="B492" s="105">
        <v>57</v>
      </c>
      <c r="C492" s="100">
        <f t="shared" si="36"/>
        <v>75533.158795231138</v>
      </c>
      <c r="D492" s="100">
        <f t="shared" si="37"/>
        <v>26917.497727050515</v>
      </c>
      <c r="E492" s="100">
        <f t="shared" si="38"/>
        <v>21458465.022845186</v>
      </c>
      <c r="F492" s="100">
        <f t="shared" si="39"/>
        <v>102450.65652228166</v>
      </c>
      <c r="G492" s="107">
        <f t="shared" si="40"/>
        <v>1229407.8782673799</v>
      </c>
    </row>
    <row r="493" spans="2:7">
      <c r="B493" s="105">
        <v>58</v>
      </c>
      <c r="C493" s="100">
        <f t="shared" si="36"/>
        <v>75627.575243725179</v>
      </c>
      <c r="D493" s="100">
        <f t="shared" si="37"/>
        <v>26823.081278556474</v>
      </c>
      <c r="E493" s="100">
        <f t="shared" si="38"/>
        <v>21382837.44760146</v>
      </c>
      <c r="F493" s="100">
        <f t="shared" si="39"/>
        <v>102450.65652228166</v>
      </c>
      <c r="G493" s="107">
        <f t="shared" si="40"/>
        <v>1229407.8782673799</v>
      </c>
    </row>
    <row r="494" spans="2:7">
      <c r="B494" s="105">
        <v>59</v>
      </c>
      <c r="C494" s="100">
        <f t="shared" si="36"/>
        <v>75722.109712779842</v>
      </c>
      <c r="D494" s="100">
        <f t="shared" si="37"/>
        <v>26728.546809501815</v>
      </c>
      <c r="E494" s="100">
        <f t="shared" si="38"/>
        <v>21307115.33788868</v>
      </c>
      <c r="F494" s="100">
        <f t="shared" si="39"/>
        <v>102450.65652228166</v>
      </c>
      <c r="G494" s="107">
        <f t="shared" si="40"/>
        <v>1229407.8782673799</v>
      </c>
    </row>
    <row r="495" spans="2:7">
      <c r="B495" s="105">
        <v>60</v>
      </c>
      <c r="C495" s="100">
        <f t="shared" si="36"/>
        <v>75816.762349920813</v>
      </c>
      <c r="D495" s="100">
        <f t="shared" si="37"/>
        <v>26633.894172360848</v>
      </c>
      <c r="E495" s="100">
        <f t="shared" si="38"/>
        <v>21231298.575538758</v>
      </c>
      <c r="F495" s="100">
        <f t="shared" si="39"/>
        <v>102450.65652228166</v>
      </c>
      <c r="G495" s="107">
        <f t="shared" si="40"/>
        <v>1229407.8782673799</v>
      </c>
    </row>
    <row r="496" spans="2:7">
      <c r="B496" s="105">
        <v>61</v>
      </c>
      <c r="C496" s="100">
        <f t="shared" si="36"/>
        <v>75911.533302858224</v>
      </c>
      <c r="D496" s="100">
        <f t="shared" si="37"/>
        <v>26539.123219423444</v>
      </c>
      <c r="E496" s="100">
        <f t="shared" si="38"/>
        <v>21155387.0422359</v>
      </c>
      <c r="F496" s="100">
        <f t="shared" si="39"/>
        <v>102450.65652228167</v>
      </c>
      <c r="G496" s="107">
        <f t="shared" si="40"/>
        <v>1229407.8782673799</v>
      </c>
    </row>
    <row r="497" spans="2:7">
      <c r="B497" s="105">
        <v>62</v>
      </c>
      <c r="C497" s="100">
        <f t="shared" si="36"/>
        <v>76006.422719486785</v>
      </c>
      <c r="D497" s="100">
        <f t="shared" si="37"/>
        <v>26444.233802794872</v>
      </c>
      <c r="E497" s="100">
        <f t="shared" si="38"/>
        <v>21079380.619516414</v>
      </c>
      <c r="F497" s="100">
        <f t="shared" si="39"/>
        <v>102450.65652228166</v>
      </c>
      <c r="G497" s="107">
        <f t="shared" si="40"/>
        <v>1229407.8782673799</v>
      </c>
    </row>
    <row r="498" spans="2:7">
      <c r="B498" s="105">
        <v>63</v>
      </c>
      <c r="C498" s="100">
        <f t="shared" si="36"/>
        <v>76101.43074788613</v>
      </c>
      <c r="D498" s="100">
        <f t="shared" si="37"/>
        <v>26349.225774395512</v>
      </c>
      <c r="E498" s="100">
        <f t="shared" si="38"/>
        <v>21003279.188768528</v>
      </c>
      <c r="F498" s="100">
        <f t="shared" si="39"/>
        <v>102450.65652228164</v>
      </c>
      <c r="G498" s="107">
        <f t="shared" si="40"/>
        <v>1229407.8782673797</v>
      </c>
    </row>
    <row r="499" spans="2:7">
      <c r="B499" s="105">
        <v>64</v>
      </c>
      <c r="C499" s="100">
        <f t="shared" si="36"/>
        <v>76196.557536321008</v>
      </c>
      <c r="D499" s="100">
        <f t="shared" si="37"/>
        <v>26254.098985960656</v>
      </c>
      <c r="E499" s="100">
        <f t="shared" si="38"/>
        <v>20927082.631232206</v>
      </c>
      <c r="F499" s="100">
        <f t="shared" si="39"/>
        <v>102450.65652228167</v>
      </c>
      <c r="G499" s="107">
        <f t="shared" si="40"/>
        <v>1229407.8782673799</v>
      </c>
    </row>
    <row r="500" spans="2:7">
      <c r="B500" s="105">
        <v>65</v>
      </c>
      <c r="C500" s="100">
        <f t="shared" si="36"/>
        <v>76291.8032332414</v>
      </c>
      <c r="D500" s="100">
        <f t="shared" si="37"/>
        <v>26158.853289040249</v>
      </c>
      <c r="E500" s="100">
        <f t="shared" si="38"/>
        <v>20850790.827998966</v>
      </c>
      <c r="F500" s="100">
        <f t="shared" si="39"/>
        <v>102450.65652228164</v>
      </c>
      <c r="G500" s="107">
        <f t="shared" si="40"/>
        <v>1229407.8782673797</v>
      </c>
    </row>
    <row r="501" spans="2:7">
      <c r="B501" s="105">
        <v>66</v>
      </c>
      <c r="C501" s="100">
        <f t="shared" si="36"/>
        <v>76387.167987282955</v>
      </c>
      <c r="D501" s="100">
        <f t="shared" si="37"/>
        <v>26063.488534998702</v>
      </c>
      <c r="E501" s="100">
        <f t="shared" si="38"/>
        <v>20774403.660011683</v>
      </c>
      <c r="F501" s="100">
        <f t="shared" si="39"/>
        <v>102450.65652228166</v>
      </c>
      <c r="G501" s="107">
        <f t="shared" si="40"/>
        <v>1229407.8782673799</v>
      </c>
    </row>
    <row r="502" spans="2:7">
      <c r="B502" s="105">
        <v>67</v>
      </c>
      <c r="C502" s="100">
        <f t="shared" ref="C502:C565" si="41">PPMT(C$432/12,B502,D$432*12,B$432*-1,0,0)</f>
        <v>76482.651947267062</v>
      </c>
      <c r="D502" s="100">
        <f t="shared" ref="D502:D565" si="42">IPMT(C$432/12,B502,D$432*12,B$432*-1,0)</f>
        <v>25968.004575014598</v>
      </c>
      <c r="E502" s="100">
        <f t="shared" ref="E502:E565" si="43">E501-C502</f>
        <v>20697921.008064415</v>
      </c>
      <c r="F502" s="100">
        <f t="shared" ref="F502:F565" si="44">SUM(C502:D502)</f>
        <v>102450.65652228166</v>
      </c>
      <c r="G502" s="107">
        <f t="shared" ref="G502:G565" si="45">F502*12</f>
        <v>1229407.8782673799</v>
      </c>
    </row>
    <row r="503" spans="2:7">
      <c r="B503" s="105">
        <v>68</v>
      </c>
      <c r="C503" s="100">
        <f t="shared" si="41"/>
        <v>76578.255262201143</v>
      </c>
      <c r="D503" s="100">
        <f t="shared" si="42"/>
        <v>25872.401260080518</v>
      </c>
      <c r="E503" s="100">
        <f t="shared" si="43"/>
        <v>20621342.752802216</v>
      </c>
      <c r="F503" s="100">
        <f t="shared" si="44"/>
        <v>102450.65652228166</v>
      </c>
      <c r="G503" s="107">
        <f t="shared" si="45"/>
        <v>1229407.8782673799</v>
      </c>
    </row>
    <row r="504" spans="2:7">
      <c r="B504" s="105">
        <v>69</v>
      </c>
      <c r="C504" s="100">
        <f t="shared" si="41"/>
        <v>76673.978081278896</v>
      </c>
      <c r="D504" s="100">
        <f t="shared" si="42"/>
        <v>25776.678441002769</v>
      </c>
      <c r="E504" s="100">
        <f t="shared" si="43"/>
        <v>20544668.774720937</v>
      </c>
      <c r="F504" s="100">
        <f t="shared" si="44"/>
        <v>102450.65652228167</v>
      </c>
      <c r="G504" s="107">
        <f t="shared" si="45"/>
        <v>1229407.8782673799</v>
      </c>
    </row>
    <row r="505" spans="2:7">
      <c r="B505" s="105">
        <v>70</v>
      </c>
      <c r="C505" s="100">
        <f t="shared" si="41"/>
        <v>76769.82055388049</v>
      </c>
      <c r="D505" s="100">
        <f t="shared" si="42"/>
        <v>25680.835968401167</v>
      </c>
      <c r="E505" s="100">
        <f t="shared" si="43"/>
        <v>20467898.954167057</v>
      </c>
      <c r="F505" s="100">
        <f t="shared" si="44"/>
        <v>102450.65652228166</v>
      </c>
      <c r="G505" s="107">
        <f t="shared" si="45"/>
        <v>1229407.8782673799</v>
      </c>
    </row>
    <row r="506" spans="2:7">
      <c r="B506" s="105">
        <v>71</v>
      </c>
      <c r="C506" s="100">
        <f t="shared" si="41"/>
        <v>76865.782829572854</v>
      </c>
      <c r="D506" s="100">
        <f t="shared" si="42"/>
        <v>25584.873692708814</v>
      </c>
      <c r="E506" s="100">
        <f t="shared" si="43"/>
        <v>20391033.171337485</v>
      </c>
      <c r="F506" s="100">
        <f t="shared" si="44"/>
        <v>102450.65652228167</v>
      </c>
      <c r="G506" s="107">
        <f t="shared" si="45"/>
        <v>1229407.8782673799</v>
      </c>
    </row>
    <row r="507" spans="2:7">
      <c r="B507" s="105">
        <v>72</v>
      </c>
      <c r="C507" s="100">
        <f t="shared" si="41"/>
        <v>76961.865058109819</v>
      </c>
      <c r="D507" s="100">
        <f t="shared" si="42"/>
        <v>25488.791464171842</v>
      </c>
      <c r="E507" s="100">
        <f t="shared" si="43"/>
        <v>20314071.306279376</v>
      </c>
      <c r="F507" s="100">
        <f t="shared" si="44"/>
        <v>102450.65652228166</v>
      </c>
      <c r="G507" s="107">
        <f t="shared" si="45"/>
        <v>1229407.8782673799</v>
      </c>
    </row>
    <row r="508" spans="2:7">
      <c r="B508" s="105">
        <v>73</v>
      </c>
      <c r="C508" s="100">
        <f t="shared" si="41"/>
        <v>77058.067389432443</v>
      </c>
      <c r="D508" s="100">
        <f t="shared" si="42"/>
        <v>25392.589132849207</v>
      </c>
      <c r="E508" s="100">
        <f t="shared" si="43"/>
        <v>20237013.238889944</v>
      </c>
      <c r="F508" s="100">
        <f t="shared" si="44"/>
        <v>102450.65652228164</v>
      </c>
      <c r="G508" s="107">
        <f t="shared" si="45"/>
        <v>1229407.8782673797</v>
      </c>
    </row>
    <row r="509" spans="2:7">
      <c r="B509" s="105">
        <v>74</v>
      </c>
      <c r="C509" s="100">
        <f t="shared" si="41"/>
        <v>77154.389973669226</v>
      </c>
      <c r="D509" s="100">
        <f t="shared" si="42"/>
        <v>25296.266548612417</v>
      </c>
      <c r="E509" s="100">
        <f t="shared" si="43"/>
        <v>20159858.848916274</v>
      </c>
      <c r="F509" s="100">
        <f t="shared" si="44"/>
        <v>102450.65652228164</v>
      </c>
      <c r="G509" s="107">
        <f t="shared" si="45"/>
        <v>1229407.8782673797</v>
      </c>
    </row>
    <row r="510" spans="2:7">
      <c r="B510" s="105">
        <v>75</v>
      </c>
      <c r="C510" s="100">
        <f t="shared" si="41"/>
        <v>77250.832961136315</v>
      </c>
      <c r="D510" s="100">
        <f t="shared" si="42"/>
        <v>25199.823561145335</v>
      </c>
      <c r="E510" s="100">
        <f t="shared" si="43"/>
        <v>20082608.015955139</v>
      </c>
      <c r="F510" s="100">
        <f t="shared" si="44"/>
        <v>102450.65652228164</v>
      </c>
      <c r="G510" s="107">
        <f t="shared" si="45"/>
        <v>1229407.8782673797</v>
      </c>
    </row>
    <row r="511" spans="2:7">
      <c r="B511" s="105">
        <v>76</v>
      </c>
      <c r="C511" s="100">
        <f t="shared" si="41"/>
        <v>77347.396502337753</v>
      </c>
      <c r="D511" s="100">
        <f t="shared" si="42"/>
        <v>25103.260019943915</v>
      </c>
      <c r="E511" s="100">
        <f t="shared" si="43"/>
        <v>20005260.619452801</v>
      </c>
      <c r="F511" s="100">
        <f t="shared" si="44"/>
        <v>102450.65652228167</v>
      </c>
      <c r="G511" s="107">
        <f t="shared" si="45"/>
        <v>1229407.8782673799</v>
      </c>
    </row>
    <row r="512" spans="2:7">
      <c r="B512" s="105">
        <v>77</v>
      </c>
      <c r="C512" s="100">
        <f t="shared" si="41"/>
        <v>77444.080747965665</v>
      </c>
      <c r="D512" s="100">
        <f t="shared" si="42"/>
        <v>25006.575774315992</v>
      </c>
      <c r="E512" s="100">
        <f t="shared" si="43"/>
        <v>19927816.538704835</v>
      </c>
      <c r="F512" s="100">
        <f t="shared" si="44"/>
        <v>102450.65652228166</v>
      </c>
      <c r="G512" s="107">
        <f t="shared" si="45"/>
        <v>1229407.8782673799</v>
      </c>
    </row>
    <row r="513" spans="2:7">
      <c r="B513" s="105">
        <v>78</v>
      </c>
      <c r="C513" s="100">
        <f t="shared" si="41"/>
        <v>77540.885848900623</v>
      </c>
      <c r="D513" s="100">
        <f t="shared" si="42"/>
        <v>24909.770673381041</v>
      </c>
      <c r="E513" s="100">
        <f t="shared" si="43"/>
        <v>19850275.652855933</v>
      </c>
      <c r="F513" s="100">
        <f t="shared" si="44"/>
        <v>102450.65652228167</v>
      </c>
      <c r="G513" s="107">
        <f t="shared" si="45"/>
        <v>1229407.8782673799</v>
      </c>
    </row>
    <row r="514" spans="2:7">
      <c r="B514" s="105">
        <v>79</v>
      </c>
      <c r="C514" s="100">
        <f t="shared" si="41"/>
        <v>77637.81195621175</v>
      </c>
      <c r="D514" s="100">
        <f t="shared" si="42"/>
        <v>24812.844566069911</v>
      </c>
      <c r="E514" s="100">
        <f t="shared" si="43"/>
        <v>19772637.840899721</v>
      </c>
      <c r="F514" s="100">
        <f t="shared" si="44"/>
        <v>102450.65652228166</v>
      </c>
      <c r="G514" s="107">
        <f t="shared" si="45"/>
        <v>1229407.8782673799</v>
      </c>
    </row>
    <row r="515" spans="2:7">
      <c r="B515" s="105">
        <v>80</v>
      </c>
      <c r="C515" s="100">
        <f t="shared" si="41"/>
        <v>77734.859221157021</v>
      </c>
      <c r="D515" s="100">
        <f t="shared" si="42"/>
        <v>24715.797301124636</v>
      </c>
      <c r="E515" s="100">
        <f t="shared" si="43"/>
        <v>19694902.981678564</v>
      </c>
      <c r="F515" s="100">
        <f t="shared" si="44"/>
        <v>102450.65652228166</v>
      </c>
      <c r="G515" s="107">
        <f t="shared" si="45"/>
        <v>1229407.8782673799</v>
      </c>
    </row>
    <row r="516" spans="2:7">
      <c r="B516" s="105">
        <v>81</v>
      </c>
      <c r="C516" s="100">
        <f t="shared" si="41"/>
        <v>77832.027795183458</v>
      </c>
      <c r="D516" s="100">
        <f t="shared" si="42"/>
        <v>24618.628727098199</v>
      </c>
      <c r="E516" s="100">
        <f t="shared" si="43"/>
        <v>19617070.95388338</v>
      </c>
      <c r="F516" s="100">
        <f t="shared" si="44"/>
        <v>102450.65652228166</v>
      </c>
      <c r="G516" s="107">
        <f t="shared" si="45"/>
        <v>1229407.8782673799</v>
      </c>
    </row>
    <row r="517" spans="2:7">
      <c r="B517" s="105">
        <v>82</v>
      </c>
      <c r="C517" s="100">
        <f t="shared" si="41"/>
        <v>77929.317829927444</v>
      </c>
      <c r="D517" s="100">
        <f t="shared" si="42"/>
        <v>24521.33869235422</v>
      </c>
      <c r="E517" s="100">
        <f t="shared" si="43"/>
        <v>19539141.63605345</v>
      </c>
      <c r="F517" s="100">
        <f t="shared" si="44"/>
        <v>102450.65652228167</v>
      </c>
      <c r="G517" s="107">
        <f t="shared" si="45"/>
        <v>1229407.8782673799</v>
      </c>
    </row>
    <row r="518" spans="2:7">
      <c r="B518" s="105">
        <v>83</v>
      </c>
      <c r="C518" s="100">
        <f t="shared" si="41"/>
        <v>78026.729477214845</v>
      </c>
      <c r="D518" s="100">
        <f t="shared" si="42"/>
        <v>24423.927045066812</v>
      </c>
      <c r="E518" s="100">
        <f t="shared" si="43"/>
        <v>19461114.906576235</v>
      </c>
      <c r="F518" s="100">
        <f t="shared" si="44"/>
        <v>102450.65652228166</v>
      </c>
      <c r="G518" s="107">
        <f t="shared" si="45"/>
        <v>1229407.8782673799</v>
      </c>
    </row>
    <row r="519" spans="2:7">
      <c r="B519" s="105">
        <v>84</v>
      </c>
      <c r="C519" s="100">
        <f t="shared" si="41"/>
        <v>78124.262889061371</v>
      </c>
      <c r="D519" s="100">
        <f t="shared" si="42"/>
        <v>24326.39363322029</v>
      </c>
      <c r="E519" s="100">
        <f t="shared" si="43"/>
        <v>19382990.643687174</v>
      </c>
      <c r="F519" s="100">
        <f t="shared" si="44"/>
        <v>102450.65652228166</v>
      </c>
      <c r="G519" s="107">
        <f t="shared" si="45"/>
        <v>1229407.8782673799</v>
      </c>
    </row>
    <row r="520" spans="2:7">
      <c r="B520" s="105">
        <v>85</v>
      </c>
      <c r="C520" s="100">
        <f t="shared" si="41"/>
        <v>78221.91821767269</v>
      </c>
      <c r="D520" s="100">
        <f t="shared" si="42"/>
        <v>24228.738304608964</v>
      </c>
      <c r="E520" s="100">
        <f t="shared" si="43"/>
        <v>19304768.7254695</v>
      </c>
      <c r="F520" s="100">
        <f t="shared" si="44"/>
        <v>102450.65652228166</v>
      </c>
      <c r="G520" s="107">
        <f t="shared" si="45"/>
        <v>1229407.8782673799</v>
      </c>
    </row>
    <row r="521" spans="2:7">
      <c r="B521" s="105">
        <v>86</v>
      </c>
      <c r="C521" s="100">
        <f t="shared" si="41"/>
        <v>78319.695615444783</v>
      </c>
      <c r="D521" s="100">
        <f t="shared" si="42"/>
        <v>24130.96090683687</v>
      </c>
      <c r="E521" s="100">
        <f t="shared" si="43"/>
        <v>19226449.029854055</v>
      </c>
      <c r="F521" s="100">
        <f t="shared" si="44"/>
        <v>102450.65652228166</v>
      </c>
      <c r="G521" s="107">
        <f t="shared" si="45"/>
        <v>1229407.8782673799</v>
      </c>
    </row>
    <row r="522" spans="2:7">
      <c r="B522" s="105">
        <v>87</v>
      </c>
      <c r="C522" s="100">
        <f t="shared" si="41"/>
        <v>78417.595234964087</v>
      </c>
      <c r="D522" s="100">
        <f t="shared" si="42"/>
        <v>24033.061287317571</v>
      </c>
      <c r="E522" s="100">
        <f t="shared" si="43"/>
        <v>19148031.434619091</v>
      </c>
      <c r="F522" s="100">
        <f t="shared" si="44"/>
        <v>102450.65652228166</v>
      </c>
      <c r="G522" s="107">
        <f t="shared" si="45"/>
        <v>1229407.8782673799</v>
      </c>
    </row>
    <row r="523" spans="2:7">
      <c r="B523" s="105">
        <v>88</v>
      </c>
      <c r="C523" s="100">
        <f t="shared" si="41"/>
        <v>78515.617229007796</v>
      </c>
      <c r="D523" s="100">
        <f t="shared" si="42"/>
        <v>23935.039293273865</v>
      </c>
      <c r="E523" s="100">
        <f t="shared" si="43"/>
        <v>19069515.817390084</v>
      </c>
      <c r="F523" s="100">
        <f t="shared" si="44"/>
        <v>102450.65652228166</v>
      </c>
      <c r="G523" s="107">
        <f t="shared" si="45"/>
        <v>1229407.8782673799</v>
      </c>
    </row>
    <row r="524" spans="2:7">
      <c r="B524" s="105">
        <v>89</v>
      </c>
      <c r="C524" s="100">
        <f t="shared" si="41"/>
        <v>78613.761750544058</v>
      </c>
      <c r="D524" s="100">
        <f t="shared" si="42"/>
        <v>23836.8947717376</v>
      </c>
      <c r="E524" s="100">
        <f t="shared" si="43"/>
        <v>18990902.055639539</v>
      </c>
      <c r="F524" s="100">
        <f t="shared" si="44"/>
        <v>102450.65652228166</v>
      </c>
      <c r="G524" s="107">
        <f t="shared" si="45"/>
        <v>1229407.8782673799</v>
      </c>
    </row>
    <row r="525" spans="2:7">
      <c r="B525" s="105">
        <v>90</v>
      </c>
      <c r="C525" s="100">
        <f t="shared" si="41"/>
        <v>78712.028952732231</v>
      </c>
      <c r="D525" s="100">
        <f t="shared" si="42"/>
        <v>23738.627569549419</v>
      </c>
      <c r="E525" s="100">
        <f t="shared" si="43"/>
        <v>18912190.026686806</v>
      </c>
      <c r="F525" s="100">
        <f t="shared" si="44"/>
        <v>102450.65652228164</v>
      </c>
      <c r="G525" s="107">
        <f t="shared" si="45"/>
        <v>1229407.8782673797</v>
      </c>
    </row>
    <row r="526" spans="2:7">
      <c r="B526" s="105">
        <v>91</v>
      </c>
      <c r="C526" s="100">
        <f t="shared" si="41"/>
        <v>78810.418988923149</v>
      </c>
      <c r="D526" s="100">
        <f t="shared" si="42"/>
        <v>23640.237533358508</v>
      </c>
      <c r="E526" s="100">
        <f t="shared" si="43"/>
        <v>18833379.607697882</v>
      </c>
      <c r="F526" s="100">
        <f t="shared" si="44"/>
        <v>102450.65652228166</v>
      </c>
      <c r="G526" s="107">
        <f t="shared" si="45"/>
        <v>1229407.8782673799</v>
      </c>
    </row>
    <row r="527" spans="2:7">
      <c r="B527" s="105">
        <v>92</v>
      </c>
      <c r="C527" s="100">
        <f t="shared" si="41"/>
        <v>78908.932012659308</v>
      </c>
      <c r="D527" s="100">
        <f t="shared" si="42"/>
        <v>23541.724509622352</v>
      </c>
      <c r="E527" s="100">
        <f t="shared" si="43"/>
        <v>18754470.675685223</v>
      </c>
      <c r="F527" s="100">
        <f t="shared" si="44"/>
        <v>102450.65652228166</v>
      </c>
      <c r="G527" s="107">
        <f t="shared" si="45"/>
        <v>1229407.8782673799</v>
      </c>
    </row>
    <row r="528" spans="2:7">
      <c r="B528" s="105">
        <v>93</v>
      </c>
      <c r="C528" s="100">
        <f t="shared" si="41"/>
        <v>79007.568177675115</v>
      </c>
      <c r="D528" s="100">
        <f t="shared" si="42"/>
        <v>23443.088344606531</v>
      </c>
      <c r="E528" s="100">
        <f t="shared" si="43"/>
        <v>18675463.107507549</v>
      </c>
      <c r="F528" s="100">
        <f t="shared" si="44"/>
        <v>102450.65652228164</v>
      </c>
      <c r="G528" s="107">
        <f t="shared" si="45"/>
        <v>1229407.8782673797</v>
      </c>
    </row>
    <row r="529" spans="2:7">
      <c r="B529" s="105">
        <v>94</v>
      </c>
      <c r="C529" s="100">
        <f t="shared" si="41"/>
        <v>79106.327637897222</v>
      </c>
      <c r="D529" s="100">
        <f t="shared" si="42"/>
        <v>23344.328884384438</v>
      </c>
      <c r="E529" s="100">
        <f t="shared" si="43"/>
        <v>18596356.779869653</v>
      </c>
      <c r="F529" s="100">
        <f t="shared" si="44"/>
        <v>102450.65652228166</v>
      </c>
      <c r="G529" s="107">
        <f t="shared" si="45"/>
        <v>1229407.8782673799</v>
      </c>
    </row>
    <row r="530" spans="2:7">
      <c r="B530" s="105">
        <v>95</v>
      </c>
      <c r="C530" s="100">
        <f t="shared" si="41"/>
        <v>79205.210547444585</v>
      </c>
      <c r="D530" s="100">
        <f t="shared" si="42"/>
        <v>23245.445974837061</v>
      </c>
      <c r="E530" s="100">
        <f t="shared" si="43"/>
        <v>18517151.56932221</v>
      </c>
      <c r="F530" s="100">
        <f t="shared" si="44"/>
        <v>102450.65652228164</v>
      </c>
      <c r="G530" s="107">
        <f t="shared" si="45"/>
        <v>1229407.8782673797</v>
      </c>
    </row>
    <row r="531" spans="2:7">
      <c r="B531" s="105">
        <v>96</v>
      </c>
      <c r="C531" s="100">
        <f t="shared" si="41"/>
        <v>79304.2170606289</v>
      </c>
      <c r="D531" s="100">
        <f t="shared" si="42"/>
        <v>23146.439461652757</v>
      </c>
      <c r="E531" s="100">
        <f t="shared" si="43"/>
        <v>18437847.352261581</v>
      </c>
      <c r="F531" s="100">
        <f t="shared" si="44"/>
        <v>102450.65652228166</v>
      </c>
      <c r="G531" s="107">
        <f t="shared" si="45"/>
        <v>1229407.8782673799</v>
      </c>
    </row>
    <row r="532" spans="2:7">
      <c r="B532" s="105">
        <v>97</v>
      </c>
      <c r="C532" s="100">
        <f t="shared" si="41"/>
        <v>79403.34733195469</v>
      </c>
      <c r="D532" s="100">
        <f t="shared" si="42"/>
        <v>23047.309190326971</v>
      </c>
      <c r="E532" s="100">
        <f t="shared" si="43"/>
        <v>18358444.004929624</v>
      </c>
      <c r="F532" s="100">
        <f t="shared" si="44"/>
        <v>102450.65652228166</v>
      </c>
      <c r="G532" s="107">
        <f t="shared" si="45"/>
        <v>1229407.8782673799</v>
      </c>
    </row>
    <row r="533" spans="2:7">
      <c r="B533" s="105">
        <v>98</v>
      </c>
      <c r="C533" s="100">
        <f t="shared" si="41"/>
        <v>79502.601516119626</v>
      </c>
      <c r="D533" s="100">
        <f t="shared" si="42"/>
        <v>22948.055006162027</v>
      </c>
      <c r="E533" s="100">
        <f t="shared" si="43"/>
        <v>18278941.403413504</v>
      </c>
      <c r="F533" s="100">
        <f t="shared" si="44"/>
        <v>102450.65652228166</v>
      </c>
      <c r="G533" s="107">
        <f t="shared" si="45"/>
        <v>1229407.8782673799</v>
      </c>
    </row>
    <row r="534" spans="2:7">
      <c r="B534" s="105">
        <v>99</v>
      </c>
      <c r="C534" s="100">
        <f t="shared" si="41"/>
        <v>79601.979768014775</v>
      </c>
      <c r="D534" s="100">
        <f t="shared" si="42"/>
        <v>22848.676754266875</v>
      </c>
      <c r="E534" s="100">
        <f t="shared" si="43"/>
        <v>18199339.423645489</v>
      </c>
      <c r="F534" s="100">
        <f t="shared" si="44"/>
        <v>102450.65652228164</v>
      </c>
      <c r="G534" s="107">
        <f t="shared" si="45"/>
        <v>1229407.8782673797</v>
      </c>
    </row>
    <row r="535" spans="2:7">
      <c r="B535" s="105">
        <v>100</v>
      </c>
      <c r="C535" s="100">
        <f t="shared" si="41"/>
        <v>79701.4822427248</v>
      </c>
      <c r="D535" s="100">
        <f t="shared" si="42"/>
        <v>22749.174279556861</v>
      </c>
      <c r="E535" s="100">
        <f t="shared" si="43"/>
        <v>18119637.941402763</v>
      </c>
      <c r="F535" s="100">
        <f t="shared" si="44"/>
        <v>102450.65652228166</v>
      </c>
      <c r="G535" s="107">
        <f t="shared" si="45"/>
        <v>1229407.8782673799</v>
      </c>
    </row>
    <row r="536" spans="2:7">
      <c r="B536" s="105">
        <v>101</v>
      </c>
      <c r="C536" s="100">
        <f t="shared" si="41"/>
        <v>79801.109095528198</v>
      </c>
      <c r="D536" s="100">
        <f t="shared" si="42"/>
        <v>22649.547426753456</v>
      </c>
      <c r="E536" s="100">
        <f t="shared" si="43"/>
        <v>18039836.832307234</v>
      </c>
      <c r="F536" s="100">
        <f t="shared" si="44"/>
        <v>102450.65652228166</v>
      </c>
      <c r="G536" s="107">
        <f t="shared" si="45"/>
        <v>1229407.8782673799</v>
      </c>
    </row>
    <row r="537" spans="2:7">
      <c r="B537" s="105">
        <v>102</v>
      </c>
      <c r="C537" s="100">
        <f t="shared" si="41"/>
        <v>79900.860481897616</v>
      </c>
      <c r="D537" s="100">
        <f t="shared" si="42"/>
        <v>22549.796040384044</v>
      </c>
      <c r="E537" s="100">
        <f t="shared" si="43"/>
        <v>17959935.971825335</v>
      </c>
      <c r="F537" s="100">
        <f t="shared" si="44"/>
        <v>102450.65652228166</v>
      </c>
      <c r="G537" s="107">
        <f t="shared" si="45"/>
        <v>1229407.8782673799</v>
      </c>
    </row>
    <row r="538" spans="2:7">
      <c r="B538" s="105">
        <v>103</v>
      </c>
      <c r="C538" s="100">
        <f t="shared" si="41"/>
        <v>80000.736557499986</v>
      </c>
      <c r="D538" s="100">
        <f t="shared" si="42"/>
        <v>22449.919964781668</v>
      </c>
      <c r="E538" s="100">
        <f t="shared" si="43"/>
        <v>17879935.235267837</v>
      </c>
      <c r="F538" s="100">
        <f t="shared" si="44"/>
        <v>102450.65652228166</v>
      </c>
      <c r="G538" s="107">
        <f t="shared" si="45"/>
        <v>1229407.8782673799</v>
      </c>
    </row>
    <row r="539" spans="2:7">
      <c r="B539" s="105">
        <v>104</v>
      </c>
      <c r="C539" s="100">
        <f t="shared" si="41"/>
        <v>80100.737478196868</v>
      </c>
      <c r="D539" s="100">
        <f t="shared" si="42"/>
        <v>22349.919044084796</v>
      </c>
      <c r="E539" s="100">
        <f t="shared" si="43"/>
        <v>17799834.49778964</v>
      </c>
      <c r="F539" s="100">
        <f t="shared" si="44"/>
        <v>102450.65652228167</v>
      </c>
      <c r="G539" s="107">
        <f t="shared" si="45"/>
        <v>1229407.8782673799</v>
      </c>
    </row>
    <row r="540" spans="2:7">
      <c r="B540" s="105">
        <v>105</v>
      </c>
      <c r="C540" s="100">
        <f t="shared" si="41"/>
        <v>80200.863400044604</v>
      </c>
      <c r="D540" s="100">
        <f t="shared" si="42"/>
        <v>22249.79312223705</v>
      </c>
      <c r="E540" s="100">
        <f t="shared" si="43"/>
        <v>17719633.634389594</v>
      </c>
      <c r="F540" s="100">
        <f t="shared" si="44"/>
        <v>102450.65652228166</v>
      </c>
      <c r="G540" s="107">
        <f t="shared" si="45"/>
        <v>1229407.8782673799</v>
      </c>
    </row>
    <row r="541" spans="2:7">
      <c r="B541" s="105">
        <v>106</v>
      </c>
      <c r="C541" s="100">
        <f t="shared" si="41"/>
        <v>80301.114479294658</v>
      </c>
      <c r="D541" s="100">
        <f t="shared" si="42"/>
        <v>22149.542042986999</v>
      </c>
      <c r="E541" s="100">
        <f t="shared" si="43"/>
        <v>17639332.519910298</v>
      </c>
      <c r="F541" s="100">
        <f t="shared" si="44"/>
        <v>102450.65652228166</v>
      </c>
      <c r="G541" s="107">
        <f t="shared" si="45"/>
        <v>1229407.8782673799</v>
      </c>
    </row>
    <row r="542" spans="2:7">
      <c r="B542" s="105">
        <v>107</v>
      </c>
      <c r="C542" s="100">
        <f t="shared" si="41"/>
        <v>80401.49087239377</v>
      </c>
      <c r="D542" s="100">
        <f t="shared" si="42"/>
        <v>22049.165649887873</v>
      </c>
      <c r="E542" s="100">
        <f t="shared" si="43"/>
        <v>17558931.029037904</v>
      </c>
      <c r="F542" s="100">
        <f t="shared" si="44"/>
        <v>102450.65652228164</v>
      </c>
      <c r="G542" s="107">
        <f t="shared" si="45"/>
        <v>1229407.8782673797</v>
      </c>
    </row>
    <row r="543" spans="2:7">
      <c r="B543" s="105">
        <v>108</v>
      </c>
      <c r="C543" s="100">
        <f t="shared" si="41"/>
        <v>80501.99273598427</v>
      </c>
      <c r="D543" s="100">
        <f t="shared" si="42"/>
        <v>21948.663786297384</v>
      </c>
      <c r="E543" s="100">
        <f t="shared" si="43"/>
        <v>17478429.036301918</v>
      </c>
      <c r="F543" s="100">
        <f t="shared" si="44"/>
        <v>102450.65652228166</v>
      </c>
      <c r="G543" s="107">
        <f t="shared" si="45"/>
        <v>1229407.8782673799</v>
      </c>
    </row>
    <row r="544" spans="2:7">
      <c r="B544" s="105">
        <v>109</v>
      </c>
      <c r="C544" s="100">
        <f t="shared" si="41"/>
        <v>80602.620226904255</v>
      </c>
      <c r="D544" s="100">
        <f t="shared" si="42"/>
        <v>21848.036295377402</v>
      </c>
      <c r="E544" s="100">
        <f t="shared" si="43"/>
        <v>17397826.416075014</v>
      </c>
      <c r="F544" s="100">
        <f t="shared" si="44"/>
        <v>102450.65652228166</v>
      </c>
      <c r="G544" s="107">
        <f t="shared" si="45"/>
        <v>1229407.8782673799</v>
      </c>
    </row>
    <row r="545" spans="2:7">
      <c r="B545" s="105">
        <v>110</v>
      </c>
      <c r="C545" s="100">
        <f t="shared" si="41"/>
        <v>80703.373502187882</v>
      </c>
      <c r="D545" s="100">
        <f t="shared" si="42"/>
        <v>21747.283020093771</v>
      </c>
      <c r="E545" s="100">
        <f t="shared" si="43"/>
        <v>17317123.042572826</v>
      </c>
      <c r="F545" s="100">
        <f t="shared" si="44"/>
        <v>102450.65652228166</v>
      </c>
      <c r="G545" s="107">
        <f t="shared" si="45"/>
        <v>1229407.8782673799</v>
      </c>
    </row>
    <row r="546" spans="2:7">
      <c r="B546" s="105">
        <v>111</v>
      </c>
      <c r="C546" s="100">
        <f t="shared" si="41"/>
        <v>80804.252719065611</v>
      </c>
      <c r="D546" s="100">
        <f t="shared" si="42"/>
        <v>21646.403803216039</v>
      </c>
      <c r="E546" s="100">
        <f t="shared" si="43"/>
        <v>17236318.789853759</v>
      </c>
      <c r="F546" s="100">
        <f t="shared" si="44"/>
        <v>102450.65652228164</v>
      </c>
      <c r="G546" s="107">
        <f t="shared" si="45"/>
        <v>1229407.8782673797</v>
      </c>
    </row>
    <row r="547" spans="2:7">
      <c r="B547" s="105">
        <v>112</v>
      </c>
      <c r="C547" s="100">
        <f t="shared" si="41"/>
        <v>80905.258034964441</v>
      </c>
      <c r="D547" s="100">
        <f t="shared" si="42"/>
        <v>21545.398487317205</v>
      </c>
      <c r="E547" s="100">
        <f t="shared" si="43"/>
        <v>17155413.531818796</v>
      </c>
      <c r="F547" s="100">
        <f t="shared" si="44"/>
        <v>102450.65652228164</v>
      </c>
      <c r="G547" s="107">
        <f t="shared" si="45"/>
        <v>1229407.8782673797</v>
      </c>
    </row>
    <row r="548" spans="2:7">
      <c r="B548" s="105">
        <v>113</v>
      </c>
      <c r="C548" s="100">
        <f t="shared" si="41"/>
        <v>81006.389607508157</v>
      </c>
      <c r="D548" s="100">
        <f t="shared" si="42"/>
        <v>21444.2669147735</v>
      </c>
      <c r="E548" s="100">
        <f t="shared" si="43"/>
        <v>17074407.142211288</v>
      </c>
      <c r="F548" s="100">
        <f t="shared" si="44"/>
        <v>102450.65652228166</v>
      </c>
      <c r="G548" s="107">
        <f t="shared" si="45"/>
        <v>1229407.8782673799</v>
      </c>
    </row>
    <row r="549" spans="2:7">
      <c r="B549" s="105">
        <v>114</v>
      </c>
      <c r="C549" s="100">
        <f t="shared" si="41"/>
        <v>81107.647594517533</v>
      </c>
      <c r="D549" s="100">
        <f t="shared" si="42"/>
        <v>21343.00892776412</v>
      </c>
      <c r="E549" s="100">
        <f t="shared" si="43"/>
        <v>16993299.494616769</v>
      </c>
      <c r="F549" s="100">
        <f t="shared" si="44"/>
        <v>102450.65652228166</v>
      </c>
      <c r="G549" s="107">
        <f t="shared" si="45"/>
        <v>1229407.8782673799</v>
      </c>
    </row>
    <row r="550" spans="2:7">
      <c r="B550" s="105">
        <v>115</v>
      </c>
      <c r="C550" s="100">
        <f t="shared" si="41"/>
        <v>81209.032154010682</v>
      </c>
      <c r="D550" s="100">
        <f t="shared" si="42"/>
        <v>21241.624368270972</v>
      </c>
      <c r="E550" s="100">
        <f t="shared" si="43"/>
        <v>16912090.462462757</v>
      </c>
      <c r="F550" s="100">
        <f t="shared" si="44"/>
        <v>102450.65652228166</v>
      </c>
      <c r="G550" s="107">
        <f t="shared" si="45"/>
        <v>1229407.8782673799</v>
      </c>
    </row>
    <row r="551" spans="2:7">
      <c r="B551" s="105">
        <v>116</v>
      </c>
      <c r="C551" s="100">
        <f t="shared" si="41"/>
        <v>81310.543444203198</v>
      </c>
      <c r="D551" s="100">
        <f t="shared" si="42"/>
        <v>21140.113078078455</v>
      </c>
      <c r="E551" s="100">
        <f t="shared" si="43"/>
        <v>16830779.919018555</v>
      </c>
      <c r="F551" s="100">
        <f t="shared" si="44"/>
        <v>102450.65652228166</v>
      </c>
      <c r="G551" s="107">
        <f t="shared" si="45"/>
        <v>1229407.8782673799</v>
      </c>
    </row>
    <row r="552" spans="2:7">
      <c r="B552" s="105">
        <v>117</v>
      </c>
      <c r="C552" s="100">
        <f t="shared" si="41"/>
        <v>81412.181623508455</v>
      </c>
      <c r="D552" s="100">
        <f t="shared" si="42"/>
        <v>21038.474898773205</v>
      </c>
      <c r="E552" s="100">
        <f t="shared" si="43"/>
        <v>16749367.737395046</v>
      </c>
      <c r="F552" s="100">
        <f t="shared" si="44"/>
        <v>102450.65652228166</v>
      </c>
      <c r="G552" s="107">
        <f t="shared" si="45"/>
        <v>1229407.8782673799</v>
      </c>
    </row>
    <row r="553" spans="2:7">
      <c r="B553" s="105">
        <v>118</v>
      </c>
      <c r="C553" s="100">
        <f t="shared" si="41"/>
        <v>81513.946850537832</v>
      </c>
      <c r="D553" s="100">
        <f t="shared" si="42"/>
        <v>20936.709671743818</v>
      </c>
      <c r="E553" s="100">
        <f t="shared" si="43"/>
        <v>16667853.790544508</v>
      </c>
      <c r="F553" s="100">
        <f t="shared" si="44"/>
        <v>102450.65652228164</v>
      </c>
      <c r="G553" s="107">
        <f t="shared" si="45"/>
        <v>1229407.8782673797</v>
      </c>
    </row>
    <row r="554" spans="2:7">
      <c r="B554" s="105">
        <v>119</v>
      </c>
      <c r="C554" s="100">
        <f t="shared" si="41"/>
        <v>81615.839284101021</v>
      </c>
      <c r="D554" s="100">
        <f t="shared" si="42"/>
        <v>20834.817238180643</v>
      </c>
      <c r="E554" s="100">
        <f t="shared" si="43"/>
        <v>16586237.951260407</v>
      </c>
      <c r="F554" s="100">
        <f t="shared" si="44"/>
        <v>102450.65652228167</v>
      </c>
      <c r="G554" s="107">
        <f t="shared" si="45"/>
        <v>1229407.8782673799</v>
      </c>
    </row>
    <row r="555" spans="2:7">
      <c r="B555" s="105">
        <v>120</v>
      </c>
      <c r="C555" s="100">
        <f t="shared" si="41"/>
        <v>81717.859083206145</v>
      </c>
      <c r="D555" s="100">
        <f t="shared" si="42"/>
        <v>20732.797439075519</v>
      </c>
      <c r="E555" s="100">
        <f t="shared" si="43"/>
        <v>16504520.092177201</v>
      </c>
      <c r="F555" s="100">
        <f t="shared" si="44"/>
        <v>102450.65652228167</v>
      </c>
      <c r="G555" s="107">
        <f t="shared" si="45"/>
        <v>1229407.8782673799</v>
      </c>
    </row>
    <row r="556" spans="2:7">
      <c r="B556" s="105">
        <v>121</v>
      </c>
      <c r="C556" s="100">
        <f t="shared" si="41"/>
        <v>81820.006407060137</v>
      </c>
      <c r="D556" s="100">
        <f t="shared" si="42"/>
        <v>20630.65011522151</v>
      </c>
      <c r="E556" s="100">
        <f t="shared" si="43"/>
        <v>16422700.085770141</v>
      </c>
      <c r="F556" s="100">
        <f t="shared" si="44"/>
        <v>102450.65652228164</v>
      </c>
      <c r="G556" s="107">
        <f t="shared" si="45"/>
        <v>1229407.8782673797</v>
      </c>
    </row>
    <row r="557" spans="2:7">
      <c r="B557" s="105">
        <v>122</v>
      </c>
      <c r="C557" s="100">
        <f t="shared" si="41"/>
        <v>81922.281415068966</v>
      </c>
      <c r="D557" s="100">
        <f t="shared" si="42"/>
        <v>20528.375107212687</v>
      </c>
      <c r="E557" s="100">
        <f t="shared" si="43"/>
        <v>16340777.804355072</v>
      </c>
      <c r="F557" s="100">
        <f t="shared" si="44"/>
        <v>102450.65652228166</v>
      </c>
      <c r="G557" s="107">
        <f t="shared" si="45"/>
        <v>1229407.8782673799</v>
      </c>
    </row>
    <row r="558" spans="2:7">
      <c r="B558" s="105">
        <v>123</v>
      </c>
      <c r="C558" s="100">
        <f t="shared" si="41"/>
        <v>82024.684266837809</v>
      </c>
      <c r="D558" s="100">
        <f t="shared" si="42"/>
        <v>20425.972255443849</v>
      </c>
      <c r="E558" s="100">
        <f t="shared" si="43"/>
        <v>16258753.120088235</v>
      </c>
      <c r="F558" s="100">
        <f t="shared" si="44"/>
        <v>102450.65652228166</v>
      </c>
      <c r="G558" s="107">
        <f t="shared" si="45"/>
        <v>1229407.8782673799</v>
      </c>
    </row>
    <row r="559" spans="2:7">
      <c r="B559" s="105">
        <v>124</v>
      </c>
      <c r="C559" s="100">
        <f t="shared" si="41"/>
        <v>82127.215122171358</v>
      </c>
      <c r="D559" s="100">
        <f t="shared" si="42"/>
        <v>20323.441400110303</v>
      </c>
      <c r="E559" s="100">
        <f t="shared" si="43"/>
        <v>16176625.904966064</v>
      </c>
      <c r="F559" s="100">
        <f t="shared" si="44"/>
        <v>102450.65652228166</v>
      </c>
      <c r="G559" s="107">
        <f t="shared" si="45"/>
        <v>1229407.8782673799</v>
      </c>
    </row>
    <row r="560" spans="2:7">
      <c r="B560" s="105">
        <v>125</v>
      </c>
      <c r="C560" s="100">
        <f t="shared" si="41"/>
        <v>82229.874141074077</v>
      </c>
      <c r="D560" s="100">
        <f t="shared" si="42"/>
        <v>20220.782381207588</v>
      </c>
      <c r="E560" s="100">
        <f t="shared" si="43"/>
        <v>16094396.030824989</v>
      </c>
      <c r="F560" s="100">
        <f t="shared" si="44"/>
        <v>102450.65652228167</v>
      </c>
      <c r="G560" s="107">
        <f t="shared" si="45"/>
        <v>1229407.8782673799</v>
      </c>
    </row>
    <row r="561" spans="2:7">
      <c r="B561" s="105">
        <v>126</v>
      </c>
      <c r="C561" s="100">
        <f t="shared" si="41"/>
        <v>82332.661483750417</v>
      </c>
      <c r="D561" s="100">
        <f t="shared" si="42"/>
        <v>20117.995038531244</v>
      </c>
      <c r="E561" s="100">
        <f t="shared" si="43"/>
        <v>16012063.369341239</v>
      </c>
      <c r="F561" s="100">
        <f t="shared" si="44"/>
        <v>102450.65652228166</v>
      </c>
      <c r="G561" s="107">
        <f t="shared" si="45"/>
        <v>1229407.8782673799</v>
      </c>
    </row>
    <row r="562" spans="2:7">
      <c r="B562" s="105">
        <v>127</v>
      </c>
      <c r="C562" s="100">
        <f t="shared" si="41"/>
        <v>82435.577310605091</v>
      </c>
      <c r="D562" s="100">
        <f t="shared" si="42"/>
        <v>20015.079211676555</v>
      </c>
      <c r="E562" s="100">
        <f t="shared" si="43"/>
        <v>15929627.792030634</v>
      </c>
      <c r="F562" s="100">
        <f t="shared" si="44"/>
        <v>102450.65652228164</v>
      </c>
      <c r="G562" s="107">
        <f t="shared" si="45"/>
        <v>1229407.8782673797</v>
      </c>
    </row>
    <row r="563" spans="2:7">
      <c r="B563" s="105">
        <v>128</v>
      </c>
      <c r="C563" s="100">
        <f t="shared" si="41"/>
        <v>82538.621782243354</v>
      </c>
      <c r="D563" s="100">
        <f t="shared" si="42"/>
        <v>19912.0347400383</v>
      </c>
      <c r="E563" s="100">
        <f t="shared" si="43"/>
        <v>15847089.170248391</v>
      </c>
      <c r="F563" s="100">
        <f t="shared" si="44"/>
        <v>102450.65652228166</v>
      </c>
      <c r="G563" s="107">
        <f t="shared" si="45"/>
        <v>1229407.8782673799</v>
      </c>
    </row>
    <row r="564" spans="2:7">
      <c r="B564" s="105">
        <v>129</v>
      </c>
      <c r="C564" s="100">
        <f t="shared" si="41"/>
        <v>82641.795059471173</v>
      </c>
      <c r="D564" s="100">
        <f t="shared" si="42"/>
        <v>19808.861462810495</v>
      </c>
      <c r="E564" s="100">
        <f t="shared" si="43"/>
        <v>15764447.375188921</v>
      </c>
      <c r="F564" s="100">
        <f t="shared" si="44"/>
        <v>102450.65652228167</v>
      </c>
      <c r="G564" s="107">
        <f t="shared" si="45"/>
        <v>1229407.8782673799</v>
      </c>
    </row>
    <row r="565" spans="2:7">
      <c r="B565" s="105">
        <v>130</v>
      </c>
      <c r="C565" s="100">
        <f t="shared" si="41"/>
        <v>82745.097303295493</v>
      </c>
      <c r="D565" s="100">
        <f t="shared" si="42"/>
        <v>19705.55921898616</v>
      </c>
      <c r="E565" s="100">
        <f t="shared" si="43"/>
        <v>15681702.277885625</v>
      </c>
      <c r="F565" s="100">
        <f t="shared" si="44"/>
        <v>102450.65652228166</v>
      </c>
      <c r="G565" s="107">
        <f t="shared" si="45"/>
        <v>1229407.8782673799</v>
      </c>
    </row>
    <row r="566" spans="2:7">
      <c r="B566" s="105">
        <v>131</v>
      </c>
      <c r="C566" s="100">
        <f t="shared" ref="C566:C629" si="46">PPMT(C$432/12,B566,D$432*12,B$432*-1,0,0)</f>
        <v>82848.528674924615</v>
      </c>
      <c r="D566" s="100">
        <f t="shared" ref="D566:D629" si="47">IPMT(C$432/12,B566,D$432*12,B$432*-1,0)</f>
        <v>19602.127847357038</v>
      </c>
      <c r="E566" s="100">
        <f t="shared" ref="E566:E629" si="48">E565-C566</f>
        <v>15598853.7492107</v>
      </c>
      <c r="F566" s="100">
        <f t="shared" ref="F566:F629" si="49">SUM(C566:D566)</f>
        <v>102450.65652228166</v>
      </c>
      <c r="G566" s="107">
        <f t="shared" ref="G566:G629" si="50">F566*12</f>
        <v>1229407.8782673799</v>
      </c>
    </row>
    <row r="567" spans="2:7">
      <c r="B567" s="105">
        <v>132</v>
      </c>
      <c r="C567" s="100">
        <f t="shared" si="46"/>
        <v>82952.089335768265</v>
      </c>
      <c r="D567" s="100">
        <f t="shared" si="47"/>
        <v>19498.567186513385</v>
      </c>
      <c r="E567" s="100">
        <f t="shared" si="48"/>
        <v>15515901.659874933</v>
      </c>
      <c r="F567" s="100">
        <f t="shared" si="49"/>
        <v>102450.65652228164</v>
      </c>
      <c r="G567" s="107">
        <f t="shared" si="50"/>
        <v>1229407.8782673797</v>
      </c>
    </row>
    <row r="568" spans="2:7">
      <c r="B568" s="105">
        <v>133</v>
      </c>
      <c r="C568" s="100">
        <f t="shared" si="46"/>
        <v>83055.779447437977</v>
      </c>
      <c r="D568" s="100">
        <f t="shared" si="47"/>
        <v>19394.877074843673</v>
      </c>
      <c r="E568" s="100">
        <f t="shared" si="48"/>
        <v>15432845.880427495</v>
      </c>
      <c r="F568" s="100">
        <f t="shared" si="49"/>
        <v>102450.65652228164</v>
      </c>
      <c r="G568" s="107">
        <f t="shared" si="50"/>
        <v>1229407.8782673797</v>
      </c>
    </row>
    <row r="569" spans="2:7">
      <c r="B569" s="105">
        <v>134</v>
      </c>
      <c r="C569" s="100">
        <f t="shared" si="46"/>
        <v>83159.599171747279</v>
      </c>
      <c r="D569" s="100">
        <f t="shared" si="47"/>
        <v>19291.057350534375</v>
      </c>
      <c r="E569" s="100">
        <f t="shared" si="48"/>
        <v>15349686.281255748</v>
      </c>
      <c r="F569" s="100">
        <f t="shared" si="49"/>
        <v>102450.65652228166</v>
      </c>
      <c r="G569" s="107">
        <f t="shared" si="50"/>
        <v>1229407.8782673799</v>
      </c>
    </row>
    <row r="570" spans="2:7">
      <c r="B570" s="105">
        <v>135</v>
      </c>
      <c r="C570" s="100">
        <f t="shared" si="46"/>
        <v>83263.548670711971</v>
      </c>
      <c r="D570" s="100">
        <f t="shared" si="47"/>
        <v>19187.10785156969</v>
      </c>
      <c r="E570" s="100">
        <f t="shared" si="48"/>
        <v>15266422.732585035</v>
      </c>
      <c r="F570" s="100">
        <f t="shared" si="49"/>
        <v>102450.65652228166</v>
      </c>
      <c r="G570" s="107">
        <f t="shared" si="50"/>
        <v>1229407.8782673799</v>
      </c>
    </row>
    <row r="571" spans="2:7">
      <c r="B571" s="105">
        <v>136</v>
      </c>
      <c r="C571" s="100">
        <f t="shared" si="46"/>
        <v>83367.628106550357</v>
      </c>
      <c r="D571" s="100">
        <f t="shared" si="47"/>
        <v>19083.0284157313</v>
      </c>
      <c r="E571" s="100">
        <f t="shared" si="48"/>
        <v>15183055.104478484</v>
      </c>
      <c r="F571" s="100">
        <f t="shared" si="49"/>
        <v>102450.65652228166</v>
      </c>
      <c r="G571" s="107">
        <f t="shared" si="50"/>
        <v>1229407.8782673799</v>
      </c>
    </row>
    <row r="572" spans="2:7">
      <c r="B572" s="105">
        <v>137</v>
      </c>
      <c r="C572" s="100">
        <f t="shared" si="46"/>
        <v>83471.837641683538</v>
      </c>
      <c r="D572" s="100">
        <f t="shared" si="47"/>
        <v>18978.818880598112</v>
      </c>
      <c r="E572" s="100">
        <f t="shared" si="48"/>
        <v>15099583.2668368</v>
      </c>
      <c r="F572" s="100">
        <f t="shared" si="49"/>
        <v>102450.65652228164</v>
      </c>
      <c r="G572" s="107">
        <f t="shared" si="50"/>
        <v>1229407.8782673797</v>
      </c>
    </row>
    <row r="573" spans="2:7">
      <c r="B573" s="105">
        <v>138</v>
      </c>
      <c r="C573" s="100">
        <f t="shared" si="46"/>
        <v>83576.177438735656</v>
      </c>
      <c r="D573" s="100">
        <f t="shared" si="47"/>
        <v>18874.479083546004</v>
      </c>
      <c r="E573" s="100">
        <f t="shared" si="48"/>
        <v>15016007.089398064</v>
      </c>
      <c r="F573" s="100">
        <f t="shared" si="49"/>
        <v>102450.65652228166</v>
      </c>
      <c r="G573" s="107">
        <f t="shared" si="50"/>
        <v>1229407.8782673799</v>
      </c>
    </row>
    <row r="574" spans="2:7">
      <c r="B574" s="105">
        <v>139</v>
      </c>
      <c r="C574" s="100">
        <f t="shared" si="46"/>
        <v>83680.647660534072</v>
      </c>
      <c r="D574" s="100">
        <f t="shared" si="47"/>
        <v>18770.008861747589</v>
      </c>
      <c r="E574" s="100">
        <f t="shared" si="48"/>
        <v>14932326.441737529</v>
      </c>
      <c r="F574" s="100">
        <f t="shared" si="49"/>
        <v>102450.65652228166</v>
      </c>
      <c r="G574" s="107">
        <f t="shared" si="50"/>
        <v>1229407.8782673799</v>
      </c>
    </row>
    <row r="575" spans="2:7">
      <c r="B575" s="105">
        <v>140</v>
      </c>
      <c r="C575" s="100">
        <f t="shared" si="46"/>
        <v>83785.248470109727</v>
      </c>
      <c r="D575" s="100">
        <f t="shared" si="47"/>
        <v>18665.408052171922</v>
      </c>
      <c r="E575" s="100">
        <f t="shared" si="48"/>
        <v>14848541.19326742</v>
      </c>
      <c r="F575" s="100">
        <f t="shared" si="49"/>
        <v>102450.65652228164</v>
      </c>
      <c r="G575" s="107">
        <f t="shared" si="50"/>
        <v>1229407.8782673797</v>
      </c>
    </row>
    <row r="576" spans="2:7">
      <c r="B576" s="105">
        <v>141</v>
      </c>
      <c r="C576" s="100">
        <f t="shared" si="46"/>
        <v>83889.980030697378</v>
      </c>
      <c r="D576" s="100">
        <f t="shared" si="47"/>
        <v>18560.676491584283</v>
      </c>
      <c r="E576" s="100">
        <f t="shared" si="48"/>
        <v>14764651.213236723</v>
      </c>
      <c r="F576" s="100">
        <f t="shared" si="49"/>
        <v>102450.65652228166</v>
      </c>
      <c r="G576" s="107">
        <f t="shared" si="50"/>
        <v>1229407.8782673799</v>
      </c>
    </row>
    <row r="577" spans="2:7">
      <c r="B577" s="105">
        <v>142</v>
      </c>
      <c r="C577" s="100">
        <f t="shared" si="46"/>
        <v>83994.842505735738</v>
      </c>
      <c r="D577" s="100">
        <f t="shared" si="47"/>
        <v>18455.814016545912</v>
      </c>
      <c r="E577" s="100">
        <f t="shared" si="48"/>
        <v>14680656.370730987</v>
      </c>
      <c r="F577" s="100">
        <f t="shared" si="49"/>
        <v>102450.65652228164</v>
      </c>
      <c r="G577" s="107">
        <f t="shared" si="50"/>
        <v>1229407.8782673797</v>
      </c>
    </row>
    <row r="578" spans="2:7">
      <c r="B578" s="105">
        <v>143</v>
      </c>
      <c r="C578" s="100">
        <f t="shared" si="46"/>
        <v>84099.836058867906</v>
      </c>
      <c r="D578" s="100">
        <f t="shared" si="47"/>
        <v>18350.820463413747</v>
      </c>
      <c r="E578" s="100">
        <f t="shared" si="48"/>
        <v>14596556.534672119</v>
      </c>
      <c r="F578" s="100">
        <f t="shared" si="49"/>
        <v>102450.65652228166</v>
      </c>
      <c r="G578" s="107">
        <f t="shared" si="50"/>
        <v>1229407.8782673799</v>
      </c>
    </row>
    <row r="579" spans="2:7">
      <c r="B579" s="105">
        <v>144</v>
      </c>
      <c r="C579" s="100">
        <f t="shared" si="46"/>
        <v>84204.960853941491</v>
      </c>
      <c r="D579" s="100">
        <f t="shared" si="47"/>
        <v>18245.695668340159</v>
      </c>
      <c r="E579" s="100">
        <f t="shared" si="48"/>
        <v>14512351.573818177</v>
      </c>
      <c r="F579" s="100">
        <f t="shared" si="49"/>
        <v>102450.65652228164</v>
      </c>
      <c r="G579" s="107">
        <f t="shared" si="50"/>
        <v>1229407.8782673797</v>
      </c>
    </row>
    <row r="580" spans="2:7">
      <c r="B580" s="105">
        <v>145</v>
      </c>
      <c r="C580" s="100">
        <f t="shared" si="46"/>
        <v>84310.217055008936</v>
      </c>
      <c r="D580" s="100">
        <f t="shared" si="47"/>
        <v>18140.439467272729</v>
      </c>
      <c r="E580" s="100">
        <f t="shared" si="48"/>
        <v>14428041.356763167</v>
      </c>
      <c r="F580" s="100">
        <f t="shared" si="49"/>
        <v>102450.65652228167</v>
      </c>
      <c r="G580" s="107">
        <f t="shared" si="50"/>
        <v>1229407.8782673799</v>
      </c>
    </row>
    <row r="581" spans="2:7">
      <c r="B581" s="105">
        <v>146</v>
      </c>
      <c r="C581" s="100">
        <f t="shared" si="46"/>
        <v>84415.60482632769</v>
      </c>
      <c r="D581" s="100">
        <f t="shared" si="47"/>
        <v>18035.051695953971</v>
      </c>
      <c r="E581" s="100">
        <f t="shared" si="48"/>
        <v>14343625.75193684</v>
      </c>
      <c r="F581" s="100">
        <f t="shared" si="49"/>
        <v>102450.65652228166</v>
      </c>
      <c r="G581" s="107">
        <f t="shared" si="50"/>
        <v>1229407.8782673799</v>
      </c>
    </row>
    <row r="582" spans="2:7">
      <c r="B582" s="105">
        <v>147</v>
      </c>
      <c r="C582" s="100">
        <f t="shared" si="46"/>
        <v>84521.124332360589</v>
      </c>
      <c r="D582" s="100">
        <f t="shared" si="47"/>
        <v>17929.532189921061</v>
      </c>
      <c r="E582" s="100">
        <f t="shared" si="48"/>
        <v>14259104.627604479</v>
      </c>
      <c r="F582" s="100">
        <f t="shared" si="49"/>
        <v>102450.65652228164</v>
      </c>
      <c r="G582" s="107">
        <f t="shared" si="50"/>
        <v>1229407.8782673797</v>
      </c>
    </row>
    <row r="583" spans="2:7">
      <c r="B583" s="105">
        <v>148</v>
      </c>
      <c r="C583" s="100">
        <f t="shared" si="46"/>
        <v>84626.775737776057</v>
      </c>
      <c r="D583" s="100">
        <f t="shared" si="47"/>
        <v>17823.880784505611</v>
      </c>
      <c r="E583" s="100">
        <f t="shared" si="48"/>
        <v>14174477.851866703</v>
      </c>
      <c r="F583" s="100">
        <f t="shared" si="49"/>
        <v>102450.65652228167</v>
      </c>
      <c r="G583" s="107">
        <f t="shared" si="50"/>
        <v>1229407.8782673799</v>
      </c>
    </row>
    <row r="584" spans="2:7">
      <c r="B584" s="105">
        <v>149</v>
      </c>
      <c r="C584" s="100">
        <f t="shared" si="46"/>
        <v>84732.55920744827</v>
      </c>
      <c r="D584" s="100">
        <f t="shared" si="47"/>
        <v>17718.097314833391</v>
      </c>
      <c r="E584" s="100">
        <f t="shared" si="48"/>
        <v>14089745.292659255</v>
      </c>
      <c r="F584" s="100">
        <f t="shared" si="49"/>
        <v>102450.65652228166</v>
      </c>
      <c r="G584" s="107">
        <f t="shared" si="50"/>
        <v>1229407.8782673799</v>
      </c>
    </row>
    <row r="585" spans="2:7">
      <c r="B585" s="105">
        <v>150</v>
      </c>
      <c r="C585" s="100">
        <f t="shared" si="46"/>
        <v>84838.474906457574</v>
      </c>
      <c r="D585" s="100">
        <f t="shared" si="47"/>
        <v>17612.18161582408</v>
      </c>
      <c r="E585" s="100">
        <f t="shared" si="48"/>
        <v>14004906.817752797</v>
      </c>
      <c r="F585" s="100">
        <f t="shared" si="49"/>
        <v>102450.65652228166</v>
      </c>
      <c r="G585" s="107">
        <f t="shared" si="50"/>
        <v>1229407.8782673799</v>
      </c>
    </row>
    <row r="586" spans="2:7">
      <c r="B586" s="105">
        <v>151</v>
      </c>
      <c r="C586" s="100">
        <f t="shared" si="46"/>
        <v>84944.523000090645</v>
      </c>
      <c r="D586" s="100">
        <f t="shared" si="47"/>
        <v>17506.133522191005</v>
      </c>
      <c r="E586" s="100">
        <f t="shared" si="48"/>
        <v>13919962.294752706</v>
      </c>
      <c r="F586" s="100">
        <f t="shared" si="49"/>
        <v>102450.65652228164</v>
      </c>
      <c r="G586" s="107">
        <f t="shared" si="50"/>
        <v>1229407.8782673797</v>
      </c>
    </row>
    <row r="587" spans="2:7">
      <c r="B587" s="105">
        <v>152</v>
      </c>
      <c r="C587" s="100">
        <f t="shared" si="46"/>
        <v>85050.703653840756</v>
      </c>
      <c r="D587" s="100">
        <f t="shared" si="47"/>
        <v>17399.952868440891</v>
      </c>
      <c r="E587" s="100">
        <f t="shared" si="48"/>
        <v>13834911.591098865</v>
      </c>
      <c r="F587" s="100">
        <f t="shared" si="49"/>
        <v>102450.65652228164</v>
      </c>
      <c r="G587" s="107">
        <f t="shared" si="50"/>
        <v>1229407.8782673797</v>
      </c>
    </row>
    <row r="588" spans="2:7">
      <c r="B588" s="105">
        <v>153</v>
      </c>
      <c r="C588" s="100">
        <f t="shared" si="46"/>
        <v>85157.017033408061</v>
      </c>
      <c r="D588" s="100">
        <f t="shared" si="47"/>
        <v>17293.639488873592</v>
      </c>
      <c r="E588" s="100">
        <f t="shared" si="48"/>
        <v>13749754.574065458</v>
      </c>
      <c r="F588" s="100">
        <f t="shared" si="49"/>
        <v>102450.65652228166</v>
      </c>
      <c r="G588" s="107">
        <f t="shared" si="50"/>
        <v>1229407.8782673799</v>
      </c>
    </row>
    <row r="589" spans="2:7">
      <c r="B589" s="105">
        <v>154</v>
      </c>
      <c r="C589" s="100">
        <f t="shared" si="46"/>
        <v>85263.463304699835</v>
      </c>
      <c r="D589" s="100">
        <f t="shared" si="47"/>
        <v>17187.193217581833</v>
      </c>
      <c r="E589" s="100">
        <f t="shared" si="48"/>
        <v>13664491.110760758</v>
      </c>
      <c r="F589" s="100">
        <f t="shared" si="49"/>
        <v>102450.65652228167</v>
      </c>
      <c r="G589" s="107">
        <f t="shared" si="50"/>
        <v>1229407.8782673799</v>
      </c>
    </row>
    <row r="590" spans="2:7">
      <c r="B590" s="105">
        <v>155</v>
      </c>
      <c r="C590" s="100">
        <f t="shared" si="46"/>
        <v>85370.042633830701</v>
      </c>
      <c r="D590" s="100">
        <f t="shared" si="47"/>
        <v>17080.613888450953</v>
      </c>
      <c r="E590" s="100">
        <f t="shared" si="48"/>
        <v>13579121.068126926</v>
      </c>
      <c r="F590" s="100">
        <f t="shared" si="49"/>
        <v>102450.65652228166</v>
      </c>
      <c r="G590" s="107">
        <f t="shared" si="50"/>
        <v>1229407.8782673799</v>
      </c>
    </row>
    <row r="591" spans="2:7">
      <c r="B591" s="105">
        <v>156</v>
      </c>
      <c r="C591" s="100">
        <f t="shared" si="46"/>
        <v>85476.755187122995</v>
      </c>
      <c r="D591" s="100">
        <f t="shared" si="47"/>
        <v>16973.901335158669</v>
      </c>
      <c r="E591" s="100">
        <f t="shared" si="48"/>
        <v>13493644.312939804</v>
      </c>
      <c r="F591" s="100">
        <f t="shared" si="49"/>
        <v>102450.65652228167</v>
      </c>
      <c r="G591" s="107">
        <f t="shared" si="50"/>
        <v>1229407.8782673799</v>
      </c>
    </row>
    <row r="592" spans="2:7">
      <c r="B592" s="105">
        <v>157</v>
      </c>
      <c r="C592" s="100">
        <f t="shared" si="46"/>
        <v>85583.601131106901</v>
      </c>
      <c r="D592" s="100">
        <f t="shared" si="47"/>
        <v>16867.055391174767</v>
      </c>
      <c r="E592" s="100">
        <f t="shared" si="48"/>
        <v>13408060.711808696</v>
      </c>
      <c r="F592" s="100">
        <f t="shared" si="49"/>
        <v>102450.65652228167</v>
      </c>
      <c r="G592" s="107">
        <f t="shared" si="50"/>
        <v>1229407.8782673799</v>
      </c>
    </row>
    <row r="593" spans="2:7">
      <c r="B593" s="105">
        <v>158</v>
      </c>
      <c r="C593" s="100">
        <f t="shared" si="46"/>
        <v>85690.580632520767</v>
      </c>
      <c r="D593" s="100">
        <f t="shared" si="47"/>
        <v>16760.075889760879</v>
      </c>
      <c r="E593" s="100">
        <f t="shared" si="48"/>
        <v>13322370.131176176</v>
      </c>
      <c r="F593" s="100">
        <f t="shared" si="49"/>
        <v>102450.65652228164</v>
      </c>
      <c r="G593" s="107">
        <f t="shared" si="50"/>
        <v>1229407.8782673797</v>
      </c>
    </row>
    <row r="594" spans="2:7">
      <c r="B594" s="105">
        <v>159</v>
      </c>
      <c r="C594" s="100">
        <f t="shared" si="46"/>
        <v>85797.693858311424</v>
      </c>
      <c r="D594" s="100">
        <f t="shared" si="47"/>
        <v>16652.962663970233</v>
      </c>
      <c r="E594" s="100">
        <f t="shared" si="48"/>
        <v>13236572.437317865</v>
      </c>
      <c r="F594" s="100">
        <f t="shared" si="49"/>
        <v>102450.65652228166</v>
      </c>
      <c r="G594" s="107">
        <f t="shared" si="50"/>
        <v>1229407.8782673799</v>
      </c>
    </row>
    <row r="595" spans="2:7">
      <c r="B595" s="105">
        <v>160</v>
      </c>
      <c r="C595" s="100">
        <f t="shared" si="46"/>
        <v>85904.940975634308</v>
      </c>
      <c r="D595" s="100">
        <f t="shared" si="47"/>
        <v>16545.715546647341</v>
      </c>
      <c r="E595" s="100">
        <f t="shared" si="48"/>
        <v>13150667.496342231</v>
      </c>
      <c r="F595" s="100">
        <f t="shared" si="49"/>
        <v>102450.65652228164</v>
      </c>
      <c r="G595" s="107">
        <f t="shared" si="50"/>
        <v>1229407.8782673797</v>
      </c>
    </row>
    <row r="596" spans="2:7">
      <c r="B596" s="105">
        <v>161</v>
      </c>
      <c r="C596" s="100">
        <f t="shared" si="46"/>
        <v>86012.322151853848</v>
      </c>
      <c r="D596" s="100">
        <f t="shared" si="47"/>
        <v>16438.334370427798</v>
      </c>
      <c r="E596" s="100">
        <f t="shared" si="48"/>
        <v>13064655.174190376</v>
      </c>
      <c r="F596" s="100">
        <f t="shared" si="49"/>
        <v>102450.65652228164</v>
      </c>
      <c r="G596" s="107">
        <f t="shared" si="50"/>
        <v>1229407.8782673797</v>
      </c>
    </row>
    <row r="597" spans="2:7">
      <c r="B597" s="105">
        <v>162</v>
      </c>
      <c r="C597" s="100">
        <f t="shared" si="46"/>
        <v>86119.837554543672</v>
      </c>
      <c r="D597" s="100">
        <f t="shared" si="47"/>
        <v>16330.818967737981</v>
      </c>
      <c r="E597" s="100">
        <f t="shared" si="48"/>
        <v>12978535.336635832</v>
      </c>
      <c r="F597" s="100">
        <f t="shared" si="49"/>
        <v>102450.65652228166</v>
      </c>
      <c r="G597" s="107">
        <f t="shared" si="50"/>
        <v>1229407.8782673799</v>
      </c>
    </row>
    <row r="598" spans="2:7">
      <c r="B598" s="105">
        <v>163</v>
      </c>
      <c r="C598" s="100">
        <f t="shared" si="46"/>
        <v>86227.487351486852</v>
      </c>
      <c r="D598" s="100">
        <f t="shared" si="47"/>
        <v>16223.169170794805</v>
      </c>
      <c r="E598" s="100">
        <f t="shared" si="48"/>
        <v>12892307.849284345</v>
      </c>
      <c r="F598" s="100">
        <f t="shared" si="49"/>
        <v>102450.65652228166</v>
      </c>
      <c r="G598" s="107">
        <f t="shared" si="50"/>
        <v>1229407.8782673799</v>
      </c>
    </row>
    <row r="599" spans="2:7">
      <c r="B599" s="105">
        <v>164</v>
      </c>
      <c r="C599" s="100">
        <f t="shared" si="46"/>
        <v>86335.271710676214</v>
      </c>
      <c r="D599" s="100">
        <f t="shared" si="47"/>
        <v>16115.384811605443</v>
      </c>
      <c r="E599" s="100">
        <f t="shared" si="48"/>
        <v>12805972.577573668</v>
      </c>
      <c r="F599" s="100">
        <f t="shared" si="49"/>
        <v>102450.65652228166</v>
      </c>
      <c r="G599" s="107">
        <f t="shared" si="50"/>
        <v>1229407.8782673799</v>
      </c>
    </row>
    <row r="600" spans="2:7">
      <c r="B600" s="105">
        <v>165</v>
      </c>
      <c r="C600" s="100">
        <f t="shared" si="46"/>
        <v>86443.190800314565</v>
      </c>
      <c r="D600" s="100">
        <f t="shared" si="47"/>
        <v>16007.465721967099</v>
      </c>
      <c r="E600" s="100">
        <f t="shared" si="48"/>
        <v>12719529.386773353</v>
      </c>
      <c r="F600" s="100">
        <f t="shared" si="49"/>
        <v>102450.65652228167</v>
      </c>
      <c r="G600" s="107">
        <f t="shared" si="50"/>
        <v>1229407.8782673799</v>
      </c>
    </row>
    <row r="601" spans="2:7">
      <c r="B601" s="105">
        <v>166</v>
      </c>
      <c r="C601" s="100">
        <f t="shared" si="46"/>
        <v>86551.244788814947</v>
      </c>
      <c r="D601" s="100">
        <f t="shared" si="47"/>
        <v>15899.411733466704</v>
      </c>
      <c r="E601" s="100">
        <f t="shared" si="48"/>
        <v>12632978.141984539</v>
      </c>
      <c r="F601" s="100">
        <f t="shared" si="49"/>
        <v>102450.65652228166</v>
      </c>
      <c r="G601" s="107">
        <f t="shared" si="50"/>
        <v>1229407.8782673799</v>
      </c>
    </row>
    <row r="602" spans="2:7">
      <c r="B602" s="105">
        <v>167</v>
      </c>
      <c r="C602" s="100">
        <f t="shared" si="46"/>
        <v>86659.433844800966</v>
      </c>
      <c r="D602" s="100">
        <f t="shared" si="47"/>
        <v>15791.222677480686</v>
      </c>
      <c r="E602" s="100">
        <f t="shared" si="48"/>
        <v>12546318.708139738</v>
      </c>
      <c r="F602" s="100">
        <f t="shared" si="49"/>
        <v>102450.65652228166</v>
      </c>
      <c r="G602" s="107">
        <f t="shared" si="50"/>
        <v>1229407.8782673799</v>
      </c>
    </row>
    <row r="603" spans="2:7">
      <c r="B603" s="105">
        <v>168</v>
      </c>
      <c r="C603" s="100">
        <f t="shared" si="46"/>
        <v>86767.758137106968</v>
      </c>
      <c r="D603" s="100">
        <f t="shared" si="47"/>
        <v>15682.898385174685</v>
      </c>
      <c r="E603" s="100">
        <f t="shared" si="48"/>
        <v>12459550.950002631</v>
      </c>
      <c r="F603" s="100">
        <f t="shared" si="49"/>
        <v>102450.65652228166</v>
      </c>
      <c r="G603" s="107">
        <f t="shared" si="50"/>
        <v>1229407.8782673799</v>
      </c>
    </row>
    <row r="604" spans="2:7">
      <c r="B604" s="105">
        <v>169</v>
      </c>
      <c r="C604" s="100">
        <f t="shared" si="46"/>
        <v>86876.217834778348</v>
      </c>
      <c r="D604" s="100">
        <f t="shared" si="47"/>
        <v>15574.438687503301</v>
      </c>
      <c r="E604" s="100">
        <f t="shared" si="48"/>
        <v>12372674.732167853</v>
      </c>
      <c r="F604" s="100">
        <f t="shared" si="49"/>
        <v>102450.65652228164</v>
      </c>
      <c r="G604" s="107">
        <f t="shared" si="50"/>
        <v>1229407.8782673797</v>
      </c>
    </row>
    <row r="605" spans="2:7">
      <c r="B605" s="105">
        <v>170</v>
      </c>
      <c r="C605" s="100">
        <f t="shared" si="46"/>
        <v>86984.813107071837</v>
      </c>
      <c r="D605" s="100">
        <f t="shared" si="47"/>
        <v>15465.843415209829</v>
      </c>
      <c r="E605" s="100">
        <f t="shared" si="48"/>
        <v>12285689.919060782</v>
      </c>
      <c r="F605" s="100">
        <f t="shared" si="49"/>
        <v>102450.65652228167</v>
      </c>
      <c r="G605" s="107">
        <f t="shared" si="50"/>
        <v>1229407.8782673799</v>
      </c>
    </row>
    <row r="606" spans="2:7">
      <c r="B606" s="105">
        <v>171</v>
      </c>
      <c r="C606" s="100">
        <f t="shared" si="46"/>
        <v>87093.544123455664</v>
      </c>
      <c r="D606" s="100">
        <f t="shared" si="47"/>
        <v>15357.112398825986</v>
      </c>
      <c r="E606" s="100">
        <f t="shared" si="48"/>
        <v>12198596.374937326</v>
      </c>
      <c r="F606" s="100">
        <f t="shared" si="49"/>
        <v>102450.65652228164</v>
      </c>
      <c r="G606" s="107">
        <f t="shared" si="50"/>
        <v>1229407.8782673797</v>
      </c>
    </row>
    <row r="607" spans="2:7">
      <c r="B607" s="105">
        <v>172</v>
      </c>
      <c r="C607" s="100">
        <f t="shared" si="46"/>
        <v>87202.411053609976</v>
      </c>
      <c r="D607" s="100">
        <f t="shared" si="47"/>
        <v>15248.245468671666</v>
      </c>
      <c r="E607" s="100">
        <f t="shared" si="48"/>
        <v>12111393.963883717</v>
      </c>
      <c r="F607" s="100">
        <f t="shared" si="49"/>
        <v>102450.65652228164</v>
      </c>
      <c r="G607" s="107">
        <f t="shared" si="50"/>
        <v>1229407.8782673797</v>
      </c>
    </row>
    <row r="608" spans="2:7">
      <c r="B608" s="105">
        <v>173</v>
      </c>
      <c r="C608" s="100">
        <f t="shared" si="46"/>
        <v>87311.414067427002</v>
      </c>
      <c r="D608" s="100">
        <f t="shared" si="47"/>
        <v>15139.242454854657</v>
      </c>
      <c r="E608" s="100">
        <f t="shared" si="48"/>
        <v>12024082.54981629</v>
      </c>
      <c r="F608" s="100">
        <f t="shared" si="49"/>
        <v>102450.65652228166</v>
      </c>
      <c r="G608" s="107">
        <f t="shared" si="50"/>
        <v>1229407.8782673799</v>
      </c>
    </row>
    <row r="609" spans="2:7">
      <c r="B609" s="105">
        <v>174</v>
      </c>
      <c r="C609" s="100">
        <f t="shared" si="46"/>
        <v>87420.553335011282</v>
      </c>
      <c r="D609" s="100">
        <f t="shared" si="47"/>
        <v>15030.10318727037</v>
      </c>
      <c r="E609" s="100">
        <f t="shared" si="48"/>
        <v>11936661.996481279</v>
      </c>
      <c r="F609" s="100">
        <f t="shared" si="49"/>
        <v>102450.65652228166</v>
      </c>
      <c r="G609" s="107">
        <f t="shared" si="50"/>
        <v>1229407.8782673799</v>
      </c>
    </row>
    <row r="610" spans="2:7">
      <c r="B610" s="105">
        <v>175</v>
      </c>
      <c r="C610" s="100">
        <f t="shared" si="46"/>
        <v>87529.829026680047</v>
      </c>
      <c r="D610" s="100">
        <f t="shared" si="47"/>
        <v>14920.82749560161</v>
      </c>
      <c r="E610" s="100">
        <f t="shared" si="48"/>
        <v>11849132.167454598</v>
      </c>
      <c r="F610" s="100">
        <f t="shared" si="49"/>
        <v>102450.65652228166</v>
      </c>
      <c r="G610" s="107">
        <f t="shared" si="50"/>
        <v>1229407.8782673799</v>
      </c>
    </row>
    <row r="611" spans="2:7">
      <c r="B611" s="105">
        <v>176</v>
      </c>
      <c r="C611" s="100">
        <f t="shared" si="46"/>
        <v>87639.241312963408</v>
      </c>
      <c r="D611" s="100">
        <f t="shared" si="47"/>
        <v>14811.41520931826</v>
      </c>
      <c r="E611" s="100">
        <f t="shared" si="48"/>
        <v>11761492.926141635</v>
      </c>
      <c r="F611" s="100">
        <f t="shared" si="49"/>
        <v>102450.65652228167</v>
      </c>
      <c r="G611" s="107">
        <f t="shared" si="50"/>
        <v>1229407.8782673799</v>
      </c>
    </row>
    <row r="612" spans="2:7">
      <c r="B612" s="105">
        <v>177</v>
      </c>
      <c r="C612" s="100">
        <f t="shared" si="46"/>
        <v>87748.790364604618</v>
      </c>
      <c r="D612" s="100">
        <f t="shared" si="47"/>
        <v>14701.866157677054</v>
      </c>
      <c r="E612" s="100">
        <f t="shared" si="48"/>
        <v>11673744.13577703</v>
      </c>
      <c r="F612" s="100">
        <f t="shared" si="49"/>
        <v>102450.65652228167</v>
      </c>
      <c r="G612" s="107">
        <f t="shared" si="50"/>
        <v>1229407.8782673799</v>
      </c>
    </row>
    <row r="613" spans="2:7">
      <c r="B613" s="105">
        <v>178</v>
      </c>
      <c r="C613" s="100">
        <f t="shared" si="46"/>
        <v>87858.476352560348</v>
      </c>
      <c r="D613" s="100">
        <f t="shared" si="47"/>
        <v>14592.1801697213</v>
      </c>
      <c r="E613" s="100">
        <f t="shared" si="48"/>
        <v>11585885.659424469</v>
      </c>
      <c r="F613" s="100">
        <f t="shared" si="49"/>
        <v>102450.65652228164</v>
      </c>
      <c r="G613" s="107">
        <f t="shared" si="50"/>
        <v>1229407.8782673797</v>
      </c>
    </row>
    <row r="614" spans="2:7">
      <c r="B614" s="105">
        <v>179</v>
      </c>
      <c r="C614" s="100">
        <f t="shared" si="46"/>
        <v>87968.299448001053</v>
      </c>
      <c r="D614" s="100">
        <f t="shared" si="47"/>
        <v>14482.357074280601</v>
      </c>
      <c r="E614" s="100">
        <f t="shared" si="48"/>
        <v>11497917.359976469</v>
      </c>
      <c r="F614" s="100">
        <f t="shared" si="49"/>
        <v>102450.65652228166</v>
      </c>
      <c r="G614" s="107">
        <f t="shared" si="50"/>
        <v>1229407.8782673799</v>
      </c>
    </row>
    <row r="615" spans="2:7">
      <c r="B615" s="105">
        <v>180</v>
      </c>
      <c r="C615" s="100">
        <f t="shared" si="46"/>
        <v>88078.259822311054</v>
      </c>
      <c r="D615" s="100">
        <f t="shared" si="47"/>
        <v>14372.396699970595</v>
      </c>
      <c r="E615" s="100">
        <f t="shared" si="48"/>
        <v>11409839.100154158</v>
      </c>
      <c r="F615" s="100">
        <f t="shared" si="49"/>
        <v>102450.65652228164</v>
      </c>
      <c r="G615" s="107">
        <f t="shared" si="50"/>
        <v>1229407.8782673797</v>
      </c>
    </row>
    <row r="616" spans="2:7">
      <c r="B616" s="105">
        <v>181</v>
      </c>
      <c r="C616" s="100">
        <f t="shared" si="46"/>
        <v>88188.357647088953</v>
      </c>
      <c r="D616" s="100">
        <f t="shared" si="47"/>
        <v>14262.298875192704</v>
      </c>
      <c r="E616" s="100">
        <f t="shared" si="48"/>
        <v>11321650.742507068</v>
      </c>
      <c r="F616" s="100">
        <f t="shared" si="49"/>
        <v>102450.65652228166</v>
      </c>
      <c r="G616" s="107">
        <f t="shared" si="50"/>
        <v>1229407.8782673799</v>
      </c>
    </row>
    <row r="617" spans="2:7">
      <c r="B617" s="105">
        <v>182</v>
      </c>
      <c r="C617" s="100">
        <f t="shared" si="46"/>
        <v>88298.593094147815</v>
      </c>
      <c r="D617" s="100">
        <f t="shared" si="47"/>
        <v>14152.063428133848</v>
      </c>
      <c r="E617" s="100">
        <f t="shared" si="48"/>
        <v>11233352.149412921</v>
      </c>
      <c r="F617" s="100">
        <f t="shared" si="49"/>
        <v>102450.65652228166</v>
      </c>
      <c r="G617" s="107">
        <f t="shared" si="50"/>
        <v>1229407.8782673799</v>
      </c>
    </row>
    <row r="618" spans="2:7">
      <c r="B618" s="105">
        <v>183</v>
      </c>
      <c r="C618" s="100">
        <f t="shared" si="46"/>
        <v>88408.966335515492</v>
      </c>
      <c r="D618" s="100">
        <f t="shared" si="47"/>
        <v>14041.690186766164</v>
      </c>
      <c r="E618" s="100">
        <f t="shared" si="48"/>
        <v>11144943.183077406</v>
      </c>
      <c r="F618" s="100">
        <f t="shared" si="49"/>
        <v>102450.65652228166</v>
      </c>
      <c r="G618" s="107">
        <f t="shared" si="50"/>
        <v>1229407.8782673799</v>
      </c>
    </row>
    <row r="619" spans="2:7">
      <c r="B619" s="105">
        <v>184</v>
      </c>
      <c r="C619" s="100">
        <f t="shared" si="46"/>
        <v>88519.477543434899</v>
      </c>
      <c r="D619" s="100">
        <f t="shared" si="47"/>
        <v>13931.178978846767</v>
      </c>
      <c r="E619" s="100">
        <f t="shared" si="48"/>
        <v>11056423.705533972</v>
      </c>
      <c r="F619" s="100">
        <f t="shared" si="49"/>
        <v>102450.65652228167</v>
      </c>
      <c r="G619" s="107">
        <f t="shared" si="50"/>
        <v>1229407.8782673799</v>
      </c>
    </row>
    <row r="620" spans="2:7">
      <c r="B620" s="105">
        <v>185</v>
      </c>
      <c r="C620" s="100">
        <f t="shared" si="46"/>
        <v>88630.126890364176</v>
      </c>
      <c r="D620" s="100">
        <f t="shared" si="47"/>
        <v>13820.529631917474</v>
      </c>
      <c r="E620" s="100">
        <f t="shared" si="48"/>
        <v>10967793.578643607</v>
      </c>
      <c r="F620" s="100">
        <f t="shared" si="49"/>
        <v>102450.65652228164</v>
      </c>
      <c r="G620" s="107">
        <f t="shared" si="50"/>
        <v>1229407.8782673797</v>
      </c>
    </row>
    <row r="621" spans="2:7">
      <c r="B621" s="105">
        <v>186</v>
      </c>
      <c r="C621" s="100">
        <f t="shared" si="46"/>
        <v>88740.914548977133</v>
      </c>
      <c r="D621" s="100">
        <f t="shared" si="47"/>
        <v>13709.741973304515</v>
      </c>
      <c r="E621" s="100">
        <f t="shared" si="48"/>
        <v>10879052.664094631</v>
      </c>
      <c r="F621" s="100">
        <f t="shared" si="49"/>
        <v>102450.65652228164</v>
      </c>
      <c r="G621" s="107">
        <f t="shared" si="50"/>
        <v>1229407.8782673797</v>
      </c>
    </row>
    <row r="622" spans="2:7">
      <c r="B622" s="105">
        <v>187</v>
      </c>
      <c r="C622" s="100">
        <f t="shared" si="46"/>
        <v>88851.840692163358</v>
      </c>
      <c r="D622" s="100">
        <f t="shared" si="47"/>
        <v>13598.815830118298</v>
      </c>
      <c r="E622" s="100">
        <f t="shared" si="48"/>
        <v>10790200.823402468</v>
      </c>
      <c r="F622" s="100">
        <f t="shared" si="49"/>
        <v>102450.65652228166</v>
      </c>
      <c r="G622" s="107">
        <f t="shared" si="50"/>
        <v>1229407.8782673799</v>
      </c>
    </row>
    <row r="623" spans="2:7">
      <c r="B623" s="105">
        <v>188</v>
      </c>
      <c r="C623" s="100">
        <f t="shared" si="46"/>
        <v>88962.905493028564</v>
      </c>
      <c r="D623" s="100">
        <f t="shared" si="47"/>
        <v>13487.751029253095</v>
      </c>
      <c r="E623" s="100">
        <f t="shared" si="48"/>
        <v>10701237.91790944</v>
      </c>
      <c r="F623" s="100">
        <f t="shared" si="49"/>
        <v>102450.65652228166</v>
      </c>
      <c r="G623" s="107">
        <f t="shared" si="50"/>
        <v>1229407.8782673799</v>
      </c>
    </row>
    <row r="624" spans="2:7">
      <c r="B624" s="105">
        <v>189</v>
      </c>
      <c r="C624" s="100">
        <f t="shared" si="46"/>
        <v>89074.109124894851</v>
      </c>
      <c r="D624" s="100">
        <f t="shared" si="47"/>
        <v>13376.547397386807</v>
      </c>
      <c r="E624" s="100">
        <f t="shared" si="48"/>
        <v>10612163.808784544</v>
      </c>
      <c r="F624" s="100">
        <f t="shared" si="49"/>
        <v>102450.65652228166</v>
      </c>
      <c r="G624" s="107">
        <f t="shared" si="50"/>
        <v>1229407.8782673799</v>
      </c>
    </row>
    <row r="625" spans="2:7">
      <c r="B625" s="105">
        <v>190</v>
      </c>
      <c r="C625" s="100">
        <f t="shared" si="46"/>
        <v>89185.451761300981</v>
      </c>
      <c r="D625" s="100">
        <f t="shared" si="47"/>
        <v>13265.20476098069</v>
      </c>
      <c r="E625" s="100">
        <f t="shared" si="48"/>
        <v>10522978.357023243</v>
      </c>
      <c r="F625" s="100">
        <f t="shared" si="49"/>
        <v>102450.65652228167</v>
      </c>
      <c r="G625" s="107">
        <f t="shared" si="50"/>
        <v>1229407.8782673799</v>
      </c>
    </row>
    <row r="626" spans="2:7">
      <c r="B626" s="105">
        <v>191</v>
      </c>
      <c r="C626" s="100">
        <f t="shared" si="46"/>
        <v>89296.933576002586</v>
      </c>
      <c r="D626" s="100">
        <f t="shared" si="47"/>
        <v>13153.722946279066</v>
      </c>
      <c r="E626" s="100">
        <f t="shared" si="48"/>
        <v>10433681.42344724</v>
      </c>
      <c r="F626" s="100">
        <f t="shared" si="49"/>
        <v>102450.65652228166</v>
      </c>
      <c r="G626" s="107">
        <f t="shared" si="50"/>
        <v>1229407.8782673799</v>
      </c>
    </row>
    <row r="627" spans="2:7">
      <c r="B627" s="105">
        <v>192</v>
      </c>
      <c r="C627" s="100">
        <f t="shared" si="46"/>
        <v>89408.554742972614</v>
      </c>
      <c r="D627" s="100">
        <f t="shared" si="47"/>
        <v>13042.101779309058</v>
      </c>
      <c r="E627" s="100">
        <f t="shared" si="48"/>
        <v>10344272.868704267</v>
      </c>
      <c r="F627" s="100">
        <f t="shared" si="49"/>
        <v>102450.65652228167</v>
      </c>
      <c r="G627" s="107">
        <f t="shared" si="50"/>
        <v>1229407.8782673799</v>
      </c>
    </row>
    <row r="628" spans="2:7">
      <c r="B628" s="105">
        <v>193</v>
      </c>
      <c r="C628" s="100">
        <f t="shared" si="46"/>
        <v>89520.315436401317</v>
      </c>
      <c r="D628" s="100">
        <f t="shared" si="47"/>
        <v>12930.341085880344</v>
      </c>
      <c r="E628" s="100">
        <f t="shared" si="48"/>
        <v>10254752.553267866</v>
      </c>
      <c r="F628" s="100">
        <f t="shared" si="49"/>
        <v>102450.65652228166</v>
      </c>
      <c r="G628" s="107">
        <f t="shared" si="50"/>
        <v>1229407.8782673799</v>
      </c>
    </row>
    <row r="629" spans="2:7">
      <c r="B629" s="105">
        <v>194</v>
      </c>
      <c r="C629" s="100">
        <f t="shared" si="46"/>
        <v>89632.215830696805</v>
      </c>
      <c r="D629" s="100">
        <f t="shared" si="47"/>
        <v>12818.440691584843</v>
      </c>
      <c r="E629" s="100">
        <f t="shared" si="48"/>
        <v>10165120.33743717</v>
      </c>
      <c r="F629" s="100">
        <f t="shared" si="49"/>
        <v>102450.65652228164</v>
      </c>
      <c r="G629" s="107">
        <f t="shared" si="50"/>
        <v>1229407.8782673797</v>
      </c>
    </row>
    <row r="630" spans="2:7">
      <c r="B630" s="105">
        <v>195</v>
      </c>
      <c r="C630" s="100">
        <f t="shared" ref="C630:C693" si="51">PPMT(C$432/12,B630,D$432*12,B$432*-1,0,0)</f>
        <v>89744.256100485174</v>
      </c>
      <c r="D630" s="100">
        <f t="shared" ref="D630:D693" si="52">IPMT(C$432/12,B630,D$432*12,B$432*-1,0)</f>
        <v>12706.400421796472</v>
      </c>
      <c r="E630" s="100">
        <f t="shared" ref="E630:E693" si="53">E629-C630</f>
        <v>10075376.081336685</v>
      </c>
      <c r="F630" s="100">
        <f t="shared" ref="F630:F693" si="54">SUM(C630:D630)</f>
        <v>102450.65652228164</v>
      </c>
      <c r="G630" s="107">
        <f t="shared" ref="G630:G693" si="55">F630*12</f>
        <v>1229407.8782673797</v>
      </c>
    </row>
    <row r="631" spans="2:7">
      <c r="B631" s="105">
        <v>196</v>
      </c>
      <c r="C631" s="100">
        <f t="shared" si="51"/>
        <v>89856.436420610786</v>
      </c>
      <c r="D631" s="100">
        <f t="shared" si="52"/>
        <v>12594.220101670868</v>
      </c>
      <c r="E631" s="100">
        <f t="shared" si="53"/>
        <v>9985519.6449160744</v>
      </c>
      <c r="F631" s="100">
        <f t="shared" si="54"/>
        <v>102450.65652228166</v>
      </c>
      <c r="G631" s="107">
        <f t="shared" si="55"/>
        <v>1229407.8782673799</v>
      </c>
    </row>
    <row r="632" spans="2:7">
      <c r="B632" s="105">
        <v>197</v>
      </c>
      <c r="C632" s="100">
        <f t="shared" si="51"/>
        <v>89968.756966136541</v>
      </c>
      <c r="D632" s="100">
        <f t="shared" si="52"/>
        <v>12481.899556145103</v>
      </c>
      <c r="E632" s="100">
        <f t="shared" si="53"/>
        <v>9895550.887949938</v>
      </c>
      <c r="F632" s="100">
        <f t="shared" si="54"/>
        <v>102450.65652228164</v>
      </c>
      <c r="G632" s="107">
        <f t="shared" si="55"/>
        <v>1229407.8782673797</v>
      </c>
    </row>
    <row r="633" spans="2:7">
      <c r="B633" s="105">
        <v>198</v>
      </c>
      <c r="C633" s="100">
        <f t="shared" si="51"/>
        <v>90081.217912344233</v>
      </c>
      <c r="D633" s="100">
        <f t="shared" si="52"/>
        <v>12369.438609937431</v>
      </c>
      <c r="E633" s="100">
        <f t="shared" si="53"/>
        <v>9805469.6700375937</v>
      </c>
      <c r="F633" s="100">
        <f t="shared" si="54"/>
        <v>102450.65652228167</v>
      </c>
      <c r="G633" s="107">
        <f t="shared" si="55"/>
        <v>1229407.8782673799</v>
      </c>
    </row>
    <row r="634" spans="2:7">
      <c r="B634" s="105">
        <v>199</v>
      </c>
      <c r="C634" s="100">
        <f t="shared" si="51"/>
        <v>90193.819434734658</v>
      </c>
      <c r="D634" s="100">
        <f t="shared" si="52"/>
        <v>12256.837087546999</v>
      </c>
      <c r="E634" s="100">
        <f t="shared" si="53"/>
        <v>9715275.8506028596</v>
      </c>
      <c r="F634" s="100">
        <f t="shared" si="54"/>
        <v>102450.65652228166</v>
      </c>
      <c r="G634" s="107">
        <f t="shared" si="55"/>
        <v>1229407.8782673799</v>
      </c>
    </row>
    <row r="635" spans="2:7">
      <c r="B635" s="105">
        <v>200</v>
      </c>
      <c r="C635" s="100">
        <f t="shared" si="51"/>
        <v>90306.561709028072</v>
      </c>
      <c r="D635" s="100">
        <f t="shared" si="52"/>
        <v>12144.094813253581</v>
      </c>
      <c r="E635" s="100">
        <f t="shared" si="53"/>
        <v>9624969.2888938319</v>
      </c>
      <c r="F635" s="100">
        <f t="shared" si="54"/>
        <v>102450.65652228166</v>
      </c>
      <c r="G635" s="107">
        <f t="shared" si="55"/>
        <v>1229407.8782673799</v>
      </c>
    </row>
    <row r="636" spans="2:7">
      <c r="B636" s="105">
        <v>201</v>
      </c>
      <c r="C636" s="100">
        <f t="shared" si="51"/>
        <v>90419.444911164363</v>
      </c>
      <c r="D636" s="100">
        <f t="shared" si="52"/>
        <v>12031.211611117296</v>
      </c>
      <c r="E636" s="100">
        <f t="shared" si="53"/>
        <v>9534549.8439826667</v>
      </c>
      <c r="F636" s="100">
        <f t="shared" si="54"/>
        <v>102450.65652228166</v>
      </c>
      <c r="G636" s="107">
        <f t="shared" si="55"/>
        <v>1229407.8782673799</v>
      </c>
    </row>
    <row r="637" spans="2:7">
      <c r="B637" s="105">
        <v>202</v>
      </c>
      <c r="C637" s="100">
        <f t="shared" si="51"/>
        <v>90532.469217303325</v>
      </c>
      <c r="D637" s="100">
        <f t="shared" si="52"/>
        <v>11918.187304978341</v>
      </c>
      <c r="E637" s="100">
        <f t="shared" si="53"/>
        <v>9444017.3747653626</v>
      </c>
      <c r="F637" s="100">
        <f t="shared" si="54"/>
        <v>102450.65652228167</v>
      </c>
      <c r="G637" s="107">
        <f t="shared" si="55"/>
        <v>1229407.8782673799</v>
      </c>
    </row>
    <row r="638" spans="2:7">
      <c r="B638" s="105">
        <v>203</v>
      </c>
      <c r="C638" s="100">
        <f t="shared" si="51"/>
        <v>90645.634803824942</v>
      </c>
      <c r="D638" s="100">
        <f t="shared" si="52"/>
        <v>11805.021718456714</v>
      </c>
      <c r="E638" s="100">
        <f t="shared" si="53"/>
        <v>9353371.7399615385</v>
      </c>
      <c r="F638" s="100">
        <f t="shared" si="54"/>
        <v>102450.65652228166</v>
      </c>
      <c r="G638" s="107">
        <f t="shared" si="55"/>
        <v>1229407.8782673799</v>
      </c>
    </row>
    <row r="639" spans="2:7">
      <c r="B639" s="105">
        <v>204</v>
      </c>
      <c r="C639" s="100">
        <f t="shared" si="51"/>
        <v>90758.941847329712</v>
      </c>
      <c r="D639" s="100">
        <f t="shared" si="52"/>
        <v>11691.714674951931</v>
      </c>
      <c r="E639" s="100">
        <f t="shared" si="53"/>
        <v>9262612.7981142085</v>
      </c>
      <c r="F639" s="100">
        <f t="shared" si="54"/>
        <v>102450.65652228164</v>
      </c>
      <c r="G639" s="107">
        <f t="shared" si="55"/>
        <v>1229407.8782673797</v>
      </c>
    </row>
    <row r="640" spans="2:7">
      <c r="B640" s="105">
        <v>205</v>
      </c>
      <c r="C640" s="100">
        <f t="shared" si="51"/>
        <v>90872.390524638889</v>
      </c>
      <c r="D640" s="100">
        <f t="shared" si="52"/>
        <v>11578.265997642768</v>
      </c>
      <c r="E640" s="100">
        <f t="shared" si="53"/>
        <v>9171740.4075895697</v>
      </c>
      <c r="F640" s="100">
        <f t="shared" si="54"/>
        <v>102450.65652228166</v>
      </c>
      <c r="G640" s="107">
        <f t="shared" si="55"/>
        <v>1229407.8782673799</v>
      </c>
    </row>
    <row r="641" spans="2:7">
      <c r="B641" s="105">
        <v>206</v>
      </c>
      <c r="C641" s="100">
        <f t="shared" si="51"/>
        <v>90985.981012794698</v>
      </c>
      <c r="D641" s="100">
        <f t="shared" si="52"/>
        <v>11464.67550948697</v>
      </c>
      <c r="E641" s="100">
        <f t="shared" si="53"/>
        <v>9080754.4265767746</v>
      </c>
      <c r="F641" s="100">
        <f t="shared" si="54"/>
        <v>102450.65652228167</v>
      </c>
      <c r="G641" s="107">
        <f t="shared" si="55"/>
        <v>1229407.8782673799</v>
      </c>
    </row>
    <row r="642" spans="2:7">
      <c r="B642" s="105">
        <v>207</v>
      </c>
      <c r="C642" s="100">
        <f t="shared" si="51"/>
        <v>91099.713489060683</v>
      </c>
      <c r="D642" s="100">
        <f t="shared" si="52"/>
        <v>11350.943033220978</v>
      </c>
      <c r="E642" s="100">
        <f t="shared" si="53"/>
        <v>8989654.7130877133</v>
      </c>
      <c r="F642" s="100">
        <f t="shared" si="54"/>
        <v>102450.65652228166</v>
      </c>
      <c r="G642" s="107">
        <f t="shared" si="55"/>
        <v>1229407.8782673799</v>
      </c>
    </row>
    <row r="643" spans="2:7">
      <c r="B643" s="105">
        <v>208</v>
      </c>
      <c r="C643" s="100">
        <f t="shared" si="51"/>
        <v>91213.588130921999</v>
      </c>
      <c r="D643" s="100">
        <f t="shared" si="52"/>
        <v>11237.068391359653</v>
      </c>
      <c r="E643" s="100">
        <f t="shared" si="53"/>
        <v>8898441.1249567922</v>
      </c>
      <c r="F643" s="100">
        <f t="shared" si="54"/>
        <v>102450.65652228166</v>
      </c>
      <c r="G643" s="107">
        <f t="shared" si="55"/>
        <v>1229407.8782673799</v>
      </c>
    </row>
    <row r="644" spans="2:7">
      <c r="B644" s="105">
        <v>209</v>
      </c>
      <c r="C644" s="100">
        <f t="shared" si="51"/>
        <v>91327.605116085659</v>
      </c>
      <c r="D644" s="100">
        <f t="shared" si="52"/>
        <v>11123.051406195997</v>
      </c>
      <c r="E644" s="100">
        <f t="shared" si="53"/>
        <v>8807113.5198407061</v>
      </c>
      <c r="F644" s="100">
        <f t="shared" si="54"/>
        <v>102450.65652228166</v>
      </c>
      <c r="G644" s="107">
        <f t="shared" si="55"/>
        <v>1229407.8782673799</v>
      </c>
    </row>
    <row r="645" spans="2:7">
      <c r="B645" s="105">
        <v>210</v>
      </c>
      <c r="C645" s="100">
        <f t="shared" si="51"/>
        <v>91441.764622480754</v>
      </c>
      <c r="D645" s="100">
        <f t="shared" si="52"/>
        <v>11008.891899800892</v>
      </c>
      <c r="E645" s="100">
        <f t="shared" si="53"/>
        <v>8715671.7552182246</v>
      </c>
      <c r="F645" s="100">
        <f t="shared" si="54"/>
        <v>102450.65652228164</v>
      </c>
      <c r="G645" s="107">
        <f t="shared" si="55"/>
        <v>1229407.8782673797</v>
      </c>
    </row>
    <row r="646" spans="2:7">
      <c r="B646" s="105">
        <v>211</v>
      </c>
      <c r="C646" s="100">
        <f t="shared" si="51"/>
        <v>91556.066828258859</v>
      </c>
      <c r="D646" s="100">
        <f t="shared" si="52"/>
        <v>10894.58969402279</v>
      </c>
      <c r="E646" s="100">
        <f t="shared" si="53"/>
        <v>8624115.6883899663</v>
      </c>
      <c r="F646" s="100">
        <f t="shared" si="54"/>
        <v>102450.65652228164</v>
      </c>
      <c r="G646" s="107">
        <f t="shared" si="55"/>
        <v>1229407.8782673797</v>
      </c>
    </row>
    <row r="647" spans="2:7">
      <c r="B647" s="105">
        <v>212</v>
      </c>
      <c r="C647" s="100">
        <f t="shared" si="51"/>
        <v>91670.511911794194</v>
      </c>
      <c r="D647" s="100">
        <f t="shared" si="52"/>
        <v>10780.144610487467</v>
      </c>
      <c r="E647" s="100">
        <f t="shared" si="53"/>
        <v>8532445.1764781717</v>
      </c>
      <c r="F647" s="100">
        <f t="shared" si="54"/>
        <v>102450.65652228166</v>
      </c>
      <c r="G647" s="107">
        <f t="shared" si="55"/>
        <v>1229407.8782673799</v>
      </c>
    </row>
    <row r="648" spans="2:7">
      <c r="B648" s="105">
        <v>213</v>
      </c>
      <c r="C648" s="100">
        <f t="shared" si="51"/>
        <v>91785.100051683941</v>
      </c>
      <c r="D648" s="100">
        <f t="shared" si="52"/>
        <v>10665.556470597725</v>
      </c>
      <c r="E648" s="100">
        <f t="shared" si="53"/>
        <v>8440660.0764264874</v>
      </c>
      <c r="F648" s="100">
        <f t="shared" si="54"/>
        <v>102450.65652228167</v>
      </c>
      <c r="G648" s="107">
        <f t="shared" si="55"/>
        <v>1229407.8782673799</v>
      </c>
    </row>
    <row r="649" spans="2:7">
      <c r="B649" s="105">
        <v>214</v>
      </c>
      <c r="C649" s="100">
        <f t="shared" si="51"/>
        <v>91899.83142674854</v>
      </c>
      <c r="D649" s="100">
        <f t="shared" si="52"/>
        <v>10550.82509553312</v>
      </c>
      <c r="E649" s="100">
        <f t="shared" si="53"/>
        <v>8348760.2449997384</v>
      </c>
      <c r="F649" s="100">
        <f t="shared" si="54"/>
        <v>102450.65652228166</v>
      </c>
      <c r="G649" s="107">
        <f t="shared" si="55"/>
        <v>1229407.8782673799</v>
      </c>
    </row>
    <row r="650" spans="2:7">
      <c r="B650" s="105">
        <v>215</v>
      </c>
      <c r="C650" s="100">
        <f t="shared" si="51"/>
        <v>92014.706216031962</v>
      </c>
      <c r="D650" s="100">
        <f t="shared" si="52"/>
        <v>10435.950306249684</v>
      </c>
      <c r="E650" s="100">
        <f t="shared" si="53"/>
        <v>8256745.5387837067</v>
      </c>
      <c r="F650" s="100">
        <f t="shared" si="54"/>
        <v>102450.65652228164</v>
      </c>
      <c r="G650" s="107">
        <f t="shared" si="55"/>
        <v>1229407.8782673797</v>
      </c>
    </row>
    <row r="651" spans="2:7">
      <c r="B651" s="105">
        <v>216</v>
      </c>
      <c r="C651" s="100">
        <f t="shared" si="51"/>
        <v>92129.724598802015</v>
      </c>
      <c r="D651" s="100">
        <f t="shared" si="52"/>
        <v>10320.931923479644</v>
      </c>
      <c r="E651" s="100">
        <f t="shared" si="53"/>
        <v>8164615.814184905</v>
      </c>
      <c r="F651" s="100">
        <f t="shared" si="54"/>
        <v>102450.65652228166</v>
      </c>
      <c r="G651" s="107">
        <f t="shared" si="55"/>
        <v>1229407.8782673799</v>
      </c>
    </row>
    <row r="652" spans="2:7">
      <c r="B652" s="105">
        <v>217</v>
      </c>
      <c r="C652" s="100">
        <f t="shared" si="51"/>
        <v>92244.886754550505</v>
      </c>
      <c r="D652" s="100">
        <f t="shared" si="52"/>
        <v>10205.769767731143</v>
      </c>
      <c r="E652" s="100">
        <f t="shared" si="53"/>
        <v>8072370.9274303541</v>
      </c>
      <c r="F652" s="100">
        <f t="shared" si="54"/>
        <v>102450.65652228164</v>
      </c>
      <c r="G652" s="107">
        <f t="shared" si="55"/>
        <v>1229407.8782673797</v>
      </c>
    </row>
    <row r="653" spans="2:7">
      <c r="B653" s="105">
        <v>218</v>
      </c>
      <c r="C653" s="100">
        <f t="shared" si="51"/>
        <v>92360.192862993703</v>
      </c>
      <c r="D653" s="100">
        <f t="shared" si="52"/>
        <v>10090.463659287952</v>
      </c>
      <c r="E653" s="100">
        <f t="shared" si="53"/>
        <v>7980010.73456736</v>
      </c>
      <c r="F653" s="100">
        <f t="shared" si="54"/>
        <v>102450.65652228166</v>
      </c>
      <c r="G653" s="107">
        <f t="shared" si="55"/>
        <v>1229407.8782673799</v>
      </c>
    </row>
    <row r="654" spans="2:7">
      <c r="B654" s="105">
        <v>219</v>
      </c>
      <c r="C654" s="100">
        <f t="shared" si="51"/>
        <v>92475.643104072442</v>
      </c>
      <c r="D654" s="100">
        <f t="shared" si="52"/>
        <v>9975.0134182092115</v>
      </c>
      <c r="E654" s="100">
        <f t="shared" si="53"/>
        <v>7887535.0914632874</v>
      </c>
      <c r="F654" s="100">
        <f t="shared" si="54"/>
        <v>102450.65652228166</v>
      </c>
      <c r="G654" s="107">
        <f t="shared" si="55"/>
        <v>1229407.8782673799</v>
      </c>
    </row>
    <row r="655" spans="2:7">
      <c r="B655" s="105">
        <v>220</v>
      </c>
      <c r="C655" s="100">
        <f t="shared" si="51"/>
        <v>92591.23765795253</v>
      </c>
      <c r="D655" s="100">
        <f t="shared" si="52"/>
        <v>9859.4188643291182</v>
      </c>
      <c r="E655" s="100">
        <f t="shared" si="53"/>
        <v>7794943.8538053352</v>
      </c>
      <c r="F655" s="100">
        <f t="shared" si="54"/>
        <v>102450.65652228164</v>
      </c>
      <c r="G655" s="107">
        <f t="shared" si="55"/>
        <v>1229407.8782673797</v>
      </c>
    </row>
    <row r="656" spans="2:7">
      <c r="B656" s="105">
        <v>221</v>
      </c>
      <c r="C656" s="100">
        <f t="shared" si="51"/>
        <v>92706.976705024965</v>
      </c>
      <c r="D656" s="100">
        <f t="shared" si="52"/>
        <v>9743.6798172566796</v>
      </c>
      <c r="E656" s="100">
        <f t="shared" si="53"/>
        <v>7702236.8771003103</v>
      </c>
      <c r="F656" s="100">
        <f t="shared" si="54"/>
        <v>102450.65652228164</v>
      </c>
      <c r="G656" s="107">
        <f t="shared" si="55"/>
        <v>1229407.8782673797</v>
      </c>
    </row>
    <row r="657" spans="2:7">
      <c r="B657" s="105">
        <v>222</v>
      </c>
      <c r="C657" s="100">
        <f t="shared" si="51"/>
        <v>92822.860425906256</v>
      </c>
      <c r="D657" s="100">
        <f t="shared" si="52"/>
        <v>9627.7960963753994</v>
      </c>
      <c r="E657" s="100">
        <f t="shared" si="53"/>
        <v>7609414.016674404</v>
      </c>
      <c r="F657" s="100">
        <f t="shared" si="54"/>
        <v>102450.65652228166</v>
      </c>
      <c r="G657" s="107">
        <f t="shared" si="55"/>
        <v>1229407.8782673799</v>
      </c>
    </row>
    <row r="658" spans="2:7">
      <c r="B658" s="105">
        <v>223</v>
      </c>
      <c r="C658" s="100">
        <f t="shared" si="51"/>
        <v>92938.889001438642</v>
      </c>
      <c r="D658" s="100">
        <f t="shared" si="52"/>
        <v>9511.7675208430137</v>
      </c>
      <c r="E658" s="100">
        <f t="shared" si="53"/>
        <v>7516475.1276729656</v>
      </c>
      <c r="F658" s="100">
        <f t="shared" si="54"/>
        <v>102450.65652228166</v>
      </c>
      <c r="G658" s="107">
        <f t="shared" si="55"/>
        <v>1229407.8782673799</v>
      </c>
    </row>
    <row r="659" spans="2:7">
      <c r="B659" s="105">
        <v>224</v>
      </c>
      <c r="C659" s="100">
        <f t="shared" si="51"/>
        <v>93055.062612690439</v>
      </c>
      <c r="D659" s="100">
        <f t="shared" si="52"/>
        <v>9395.5939095912163</v>
      </c>
      <c r="E659" s="100">
        <f t="shared" si="53"/>
        <v>7423420.0650602756</v>
      </c>
      <c r="F659" s="100">
        <f t="shared" si="54"/>
        <v>102450.65652228166</v>
      </c>
      <c r="G659" s="107">
        <f t="shared" si="55"/>
        <v>1229407.8782673799</v>
      </c>
    </row>
    <row r="660" spans="2:7">
      <c r="B660" s="105">
        <v>225</v>
      </c>
      <c r="C660" s="100">
        <f t="shared" si="51"/>
        <v>93171.381440956291</v>
      </c>
      <c r="D660" s="100">
        <f t="shared" si="52"/>
        <v>9279.2750813253551</v>
      </c>
      <c r="E660" s="100">
        <f t="shared" si="53"/>
        <v>7330248.6836193195</v>
      </c>
      <c r="F660" s="100">
        <f t="shared" si="54"/>
        <v>102450.65652228164</v>
      </c>
      <c r="G660" s="107">
        <f t="shared" si="55"/>
        <v>1229407.8782673797</v>
      </c>
    </row>
    <row r="661" spans="2:7">
      <c r="B661" s="105">
        <v>226</v>
      </c>
      <c r="C661" s="100">
        <f t="shared" si="51"/>
        <v>93287.845667757501</v>
      </c>
      <c r="D661" s="100">
        <f t="shared" si="52"/>
        <v>9162.8108545241594</v>
      </c>
      <c r="E661" s="100">
        <f t="shared" si="53"/>
        <v>7236960.8379515624</v>
      </c>
      <c r="F661" s="100">
        <f t="shared" si="54"/>
        <v>102450.65652228166</v>
      </c>
      <c r="G661" s="107">
        <f t="shared" si="55"/>
        <v>1229407.8782673799</v>
      </c>
    </row>
    <row r="662" spans="2:7">
      <c r="B662" s="105">
        <v>227</v>
      </c>
      <c r="C662" s="100">
        <f t="shared" si="51"/>
        <v>93404.455474842194</v>
      </c>
      <c r="D662" s="100">
        <f t="shared" si="52"/>
        <v>9046.2010474394629</v>
      </c>
      <c r="E662" s="100">
        <f t="shared" si="53"/>
        <v>7143556.38247672</v>
      </c>
      <c r="F662" s="100">
        <f t="shared" si="54"/>
        <v>102450.65652228166</v>
      </c>
      <c r="G662" s="107">
        <f t="shared" si="55"/>
        <v>1229407.8782673799</v>
      </c>
    </row>
    <row r="663" spans="2:7">
      <c r="B663" s="105">
        <v>228</v>
      </c>
      <c r="C663" s="100">
        <f t="shared" si="51"/>
        <v>93521.211044185737</v>
      </c>
      <c r="D663" s="100">
        <f t="shared" si="52"/>
        <v>8929.4454780959077</v>
      </c>
      <c r="E663" s="100">
        <f t="shared" si="53"/>
        <v>7050035.1714325342</v>
      </c>
      <c r="F663" s="100">
        <f t="shared" si="54"/>
        <v>102450.65652228164</v>
      </c>
      <c r="G663" s="107">
        <f t="shared" si="55"/>
        <v>1229407.8782673797</v>
      </c>
    </row>
    <row r="664" spans="2:7">
      <c r="B664" s="105">
        <v>229</v>
      </c>
      <c r="C664" s="100">
        <f t="shared" si="51"/>
        <v>93638.112557990986</v>
      </c>
      <c r="D664" s="100">
        <f t="shared" si="52"/>
        <v>8812.5439642906767</v>
      </c>
      <c r="E664" s="100">
        <f t="shared" si="53"/>
        <v>6956397.0588745428</v>
      </c>
      <c r="F664" s="100">
        <f t="shared" si="54"/>
        <v>102450.65652228166</v>
      </c>
      <c r="G664" s="107">
        <f t="shared" si="55"/>
        <v>1229407.8782673799</v>
      </c>
    </row>
    <row r="665" spans="2:7">
      <c r="B665" s="105">
        <v>230</v>
      </c>
      <c r="C665" s="100">
        <f t="shared" si="51"/>
        <v>93755.160198688478</v>
      </c>
      <c r="D665" s="100">
        <f t="shared" si="52"/>
        <v>8695.4963235931882</v>
      </c>
      <c r="E665" s="100">
        <f t="shared" si="53"/>
        <v>6862641.8986758543</v>
      </c>
      <c r="F665" s="100">
        <f t="shared" si="54"/>
        <v>102450.65652228167</v>
      </c>
      <c r="G665" s="107">
        <f t="shared" si="55"/>
        <v>1229407.8782673799</v>
      </c>
    </row>
    <row r="666" spans="2:7">
      <c r="B666" s="105">
        <v>231</v>
      </c>
      <c r="C666" s="100">
        <f t="shared" si="51"/>
        <v>93872.354148936836</v>
      </c>
      <c r="D666" s="100">
        <f t="shared" si="52"/>
        <v>8578.3023733448263</v>
      </c>
      <c r="E666" s="100">
        <f t="shared" si="53"/>
        <v>6768769.5445269179</v>
      </c>
      <c r="F666" s="100">
        <f t="shared" si="54"/>
        <v>102450.65652228166</v>
      </c>
      <c r="G666" s="107">
        <f t="shared" si="55"/>
        <v>1229407.8782673799</v>
      </c>
    </row>
    <row r="667" spans="2:7">
      <c r="B667" s="105">
        <v>232</v>
      </c>
      <c r="C667" s="100">
        <f t="shared" si="51"/>
        <v>93989.694591623003</v>
      </c>
      <c r="D667" s="100">
        <f t="shared" si="52"/>
        <v>8460.9619306586574</v>
      </c>
      <c r="E667" s="100">
        <f t="shared" si="53"/>
        <v>6674779.8499352951</v>
      </c>
      <c r="F667" s="100">
        <f t="shared" si="54"/>
        <v>102450.65652228166</v>
      </c>
      <c r="G667" s="107">
        <f t="shared" si="55"/>
        <v>1229407.8782673799</v>
      </c>
    </row>
    <row r="668" spans="2:7">
      <c r="B668" s="105">
        <v>233</v>
      </c>
      <c r="C668" s="100">
        <f t="shared" si="51"/>
        <v>94107.181709862518</v>
      </c>
      <c r="D668" s="100">
        <f t="shared" si="52"/>
        <v>8343.4748124191283</v>
      </c>
      <c r="E668" s="100">
        <f t="shared" si="53"/>
        <v>6580672.6682254327</v>
      </c>
      <c r="F668" s="100">
        <f t="shared" si="54"/>
        <v>102450.65652228164</v>
      </c>
      <c r="G668" s="107">
        <f t="shared" si="55"/>
        <v>1229407.8782673797</v>
      </c>
    </row>
    <row r="669" spans="2:7">
      <c r="B669" s="105">
        <v>234</v>
      </c>
      <c r="C669" s="100">
        <f t="shared" si="51"/>
        <v>94224.815686999864</v>
      </c>
      <c r="D669" s="100">
        <f t="shared" si="52"/>
        <v>8225.8408352818005</v>
      </c>
      <c r="E669" s="100">
        <f t="shared" si="53"/>
        <v>6486447.8525384329</v>
      </c>
      <c r="F669" s="100">
        <f t="shared" si="54"/>
        <v>102450.65652228167</v>
      </c>
      <c r="G669" s="107">
        <f t="shared" si="55"/>
        <v>1229407.8782673799</v>
      </c>
    </row>
    <row r="670" spans="2:7">
      <c r="B670" s="105">
        <v>235</v>
      </c>
      <c r="C670" s="100">
        <f t="shared" si="51"/>
        <v>94342.596706608616</v>
      </c>
      <c r="D670" s="100">
        <f t="shared" si="52"/>
        <v>8108.0598156730503</v>
      </c>
      <c r="E670" s="100">
        <f t="shared" si="53"/>
        <v>6392105.2558318246</v>
      </c>
      <c r="F670" s="100">
        <f t="shared" si="54"/>
        <v>102450.65652228167</v>
      </c>
      <c r="G670" s="107">
        <f t="shared" si="55"/>
        <v>1229407.8782673799</v>
      </c>
    </row>
    <row r="671" spans="2:7">
      <c r="B671" s="105">
        <v>236</v>
      </c>
      <c r="C671" s="100">
        <f t="shared" si="51"/>
        <v>94460.524952491862</v>
      </c>
      <c r="D671" s="100">
        <f t="shared" si="52"/>
        <v>7990.131569789789</v>
      </c>
      <c r="E671" s="100">
        <f t="shared" si="53"/>
        <v>6297644.7308793329</v>
      </c>
      <c r="F671" s="100">
        <f t="shared" si="54"/>
        <v>102450.65652228166</v>
      </c>
      <c r="G671" s="107">
        <f t="shared" si="55"/>
        <v>1229407.8782673799</v>
      </c>
    </row>
    <row r="672" spans="2:7">
      <c r="B672" s="105">
        <v>237</v>
      </c>
      <c r="C672" s="100">
        <f t="shared" si="51"/>
        <v>94578.600608682478</v>
      </c>
      <c r="D672" s="100">
        <f t="shared" si="52"/>
        <v>7872.0559135991743</v>
      </c>
      <c r="E672" s="100">
        <f t="shared" si="53"/>
        <v>6203066.1302706506</v>
      </c>
      <c r="F672" s="100">
        <f t="shared" si="54"/>
        <v>102450.65652228166</v>
      </c>
      <c r="G672" s="107">
        <f t="shared" si="55"/>
        <v>1229407.8782673799</v>
      </c>
    </row>
    <row r="673" spans="2:7">
      <c r="B673" s="105">
        <v>238</v>
      </c>
      <c r="C673" s="100">
        <f t="shared" si="51"/>
        <v>94696.823859443335</v>
      </c>
      <c r="D673" s="100">
        <f t="shared" si="52"/>
        <v>7753.832662838322</v>
      </c>
      <c r="E673" s="100">
        <f t="shared" si="53"/>
        <v>6108369.3064112077</v>
      </c>
      <c r="F673" s="100">
        <f t="shared" si="54"/>
        <v>102450.65652228166</v>
      </c>
      <c r="G673" s="107">
        <f t="shared" si="55"/>
        <v>1229407.8782673799</v>
      </c>
    </row>
    <row r="674" spans="2:7">
      <c r="B674" s="105">
        <v>239</v>
      </c>
      <c r="C674" s="100">
        <f t="shared" si="51"/>
        <v>94815.194889267645</v>
      </c>
      <c r="D674" s="100">
        <f t="shared" si="52"/>
        <v>7635.461633014017</v>
      </c>
      <c r="E674" s="100">
        <f t="shared" si="53"/>
        <v>6013554.1115219397</v>
      </c>
      <c r="F674" s="100">
        <f t="shared" si="54"/>
        <v>102450.65652228166</v>
      </c>
      <c r="G674" s="107">
        <f t="shared" si="55"/>
        <v>1229407.8782673799</v>
      </c>
    </row>
    <row r="675" spans="2:7">
      <c r="B675" s="105">
        <v>240</v>
      </c>
      <c r="C675" s="100">
        <f t="shared" si="51"/>
        <v>94933.713882879223</v>
      </c>
      <c r="D675" s="100">
        <f t="shared" si="52"/>
        <v>7516.9426394024331</v>
      </c>
      <c r="E675" s="100">
        <f t="shared" si="53"/>
        <v>5918620.3976390604</v>
      </c>
      <c r="F675" s="100">
        <f t="shared" si="54"/>
        <v>102450.65652228166</v>
      </c>
      <c r="G675" s="107">
        <f t="shared" si="55"/>
        <v>1229407.8782673799</v>
      </c>
    </row>
    <row r="676" spans="2:7">
      <c r="B676" s="105">
        <v>241</v>
      </c>
      <c r="C676" s="100">
        <f t="shared" si="51"/>
        <v>95052.381025232826</v>
      </c>
      <c r="D676" s="100">
        <f t="shared" si="52"/>
        <v>7398.2754970488322</v>
      </c>
      <c r="E676" s="100">
        <f t="shared" si="53"/>
        <v>5823568.016613828</v>
      </c>
      <c r="F676" s="100">
        <f t="shared" si="54"/>
        <v>102450.65652228166</v>
      </c>
      <c r="G676" s="107">
        <f t="shared" si="55"/>
        <v>1229407.8782673799</v>
      </c>
    </row>
    <row r="677" spans="2:7">
      <c r="B677" s="105">
        <v>242</v>
      </c>
      <c r="C677" s="100">
        <f t="shared" si="51"/>
        <v>95171.196501514351</v>
      </c>
      <c r="D677" s="100">
        <f t="shared" si="52"/>
        <v>7279.460020767292</v>
      </c>
      <c r="E677" s="100">
        <f t="shared" si="53"/>
        <v>5728396.8201123141</v>
      </c>
      <c r="F677" s="100">
        <f t="shared" si="54"/>
        <v>102450.65652228164</v>
      </c>
      <c r="G677" s="107">
        <f t="shared" si="55"/>
        <v>1229407.8782673797</v>
      </c>
    </row>
    <row r="678" spans="2:7">
      <c r="B678" s="105">
        <v>243</v>
      </c>
      <c r="C678" s="100">
        <f t="shared" si="51"/>
        <v>95290.16049714126</v>
      </c>
      <c r="D678" s="100">
        <f t="shared" si="52"/>
        <v>7160.4960251404009</v>
      </c>
      <c r="E678" s="100">
        <f t="shared" si="53"/>
        <v>5633106.659615173</v>
      </c>
      <c r="F678" s="100">
        <f t="shared" si="54"/>
        <v>102450.65652228166</v>
      </c>
      <c r="G678" s="107">
        <f t="shared" si="55"/>
        <v>1229407.8782673799</v>
      </c>
    </row>
    <row r="679" spans="2:7">
      <c r="B679" s="105">
        <v>244</v>
      </c>
      <c r="C679" s="100">
        <f t="shared" si="51"/>
        <v>95409.273197762683</v>
      </c>
      <c r="D679" s="100">
        <f t="shared" si="52"/>
        <v>7041.3833245189735</v>
      </c>
      <c r="E679" s="100">
        <f t="shared" si="53"/>
        <v>5537697.3864174103</v>
      </c>
      <c r="F679" s="100">
        <f t="shared" si="54"/>
        <v>102450.65652228166</v>
      </c>
      <c r="G679" s="107">
        <f t="shared" si="55"/>
        <v>1229407.8782673799</v>
      </c>
    </row>
    <row r="680" spans="2:7">
      <c r="B680" s="105">
        <v>245</v>
      </c>
      <c r="C680" s="100">
        <f t="shared" si="51"/>
        <v>95528.53478925988</v>
      </c>
      <c r="D680" s="100">
        <f t="shared" si="52"/>
        <v>6922.1217330217696</v>
      </c>
      <c r="E680" s="100">
        <f t="shared" si="53"/>
        <v>5442168.8516281508</v>
      </c>
      <c r="F680" s="100">
        <f t="shared" si="54"/>
        <v>102450.65652228164</v>
      </c>
      <c r="G680" s="107">
        <f t="shared" si="55"/>
        <v>1229407.8782673797</v>
      </c>
    </row>
    <row r="681" spans="2:7">
      <c r="B681" s="105">
        <v>246</v>
      </c>
      <c r="C681" s="100">
        <f t="shared" si="51"/>
        <v>95647.945457746464</v>
      </c>
      <c r="D681" s="100">
        <f t="shared" si="52"/>
        <v>6802.7110645351959</v>
      </c>
      <c r="E681" s="100">
        <f t="shared" si="53"/>
        <v>5346520.9061704045</v>
      </c>
      <c r="F681" s="100">
        <f t="shared" si="54"/>
        <v>102450.65652228166</v>
      </c>
      <c r="G681" s="107">
        <f t="shared" si="55"/>
        <v>1229407.8782673799</v>
      </c>
    </row>
    <row r="682" spans="2:7">
      <c r="B682" s="105">
        <v>247</v>
      </c>
      <c r="C682" s="100">
        <f t="shared" si="51"/>
        <v>95767.505389568658</v>
      </c>
      <c r="D682" s="100">
        <f t="shared" si="52"/>
        <v>6683.1511327130092</v>
      </c>
      <c r="E682" s="100">
        <f t="shared" si="53"/>
        <v>5250753.4007808361</v>
      </c>
      <c r="F682" s="100">
        <f t="shared" si="54"/>
        <v>102450.65652228167</v>
      </c>
      <c r="G682" s="107">
        <f t="shared" si="55"/>
        <v>1229407.8782673799</v>
      </c>
    </row>
    <row r="683" spans="2:7">
      <c r="B683" s="105">
        <v>248</v>
      </c>
      <c r="C683" s="100">
        <f t="shared" si="51"/>
        <v>95887.214771305604</v>
      </c>
      <c r="D683" s="100">
        <f t="shared" si="52"/>
        <v>6563.4417509760515</v>
      </c>
      <c r="E683" s="100">
        <f t="shared" si="53"/>
        <v>5154866.1860095309</v>
      </c>
      <c r="F683" s="100">
        <f t="shared" si="54"/>
        <v>102450.65652228166</v>
      </c>
      <c r="G683" s="107">
        <f t="shared" si="55"/>
        <v>1229407.8782673799</v>
      </c>
    </row>
    <row r="684" spans="2:7">
      <c r="B684" s="105">
        <v>249</v>
      </c>
      <c r="C684" s="100">
        <f t="shared" si="51"/>
        <v>96007.073789769755</v>
      </c>
      <c r="D684" s="100">
        <f t="shared" si="52"/>
        <v>6443.5827325119208</v>
      </c>
      <c r="E684" s="100">
        <f t="shared" si="53"/>
        <v>5058859.1122197611</v>
      </c>
      <c r="F684" s="100">
        <f t="shared" si="54"/>
        <v>102450.65652228167</v>
      </c>
      <c r="G684" s="107">
        <f t="shared" si="55"/>
        <v>1229407.8782673799</v>
      </c>
    </row>
    <row r="685" spans="2:7">
      <c r="B685" s="105">
        <v>250</v>
      </c>
      <c r="C685" s="100">
        <f t="shared" si="51"/>
        <v>96127.082632006946</v>
      </c>
      <c r="D685" s="100">
        <f t="shared" si="52"/>
        <v>6323.5738902747071</v>
      </c>
      <c r="E685" s="100">
        <f t="shared" si="53"/>
        <v>4962732.029587754</v>
      </c>
      <c r="F685" s="100">
        <f t="shared" si="54"/>
        <v>102450.65652228166</v>
      </c>
      <c r="G685" s="107">
        <f t="shared" si="55"/>
        <v>1229407.8782673799</v>
      </c>
    </row>
    <row r="686" spans="2:7">
      <c r="B686" s="105">
        <v>251</v>
      </c>
      <c r="C686" s="100">
        <f t="shared" si="51"/>
        <v>96247.241485296952</v>
      </c>
      <c r="D686" s="100">
        <f t="shared" si="52"/>
        <v>6203.4150369846984</v>
      </c>
      <c r="E686" s="100">
        <f t="shared" si="53"/>
        <v>4866484.7881024573</v>
      </c>
      <c r="F686" s="100">
        <f t="shared" si="54"/>
        <v>102450.65652228166</v>
      </c>
      <c r="G686" s="107">
        <f t="shared" si="55"/>
        <v>1229407.8782673799</v>
      </c>
    </row>
    <row r="687" spans="2:7">
      <c r="B687" s="105">
        <v>252</v>
      </c>
      <c r="C687" s="100">
        <f t="shared" si="51"/>
        <v>96367.550537153584</v>
      </c>
      <c r="D687" s="100">
        <f t="shared" si="52"/>
        <v>6083.1059851280779</v>
      </c>
      <c r="E687" s="100">
        <f t="shared" si="53"/>
        <v>4770117.2375653042</v>
      </c>
      <c r="F687" s="100">
        <f t="shared" si="54"/>
        <v>102450.65652228166</v>
      </c>
      <c r="G687" s="107">
        <f t="shared" si="55"/>
        <v>1229407.8782673799</v>
      </c>
    </row>
    <row r="688" spans="2:7">
      <c r="B688" s="105">
        <v>253</v>
      </c>
      <c r="C688" s="100">
        <f t="shared" si="51"/>
        <v>96488.009975325025</v>
      </c>
      <c r="D688" s="100">
        <f t="shared" si="52"/>
        <v>5962.6465469566347</v>
      </c>
      <c r="E688" s="100">
        <f t="shared" si="53"/>
        <v>4673629.2275899788</v>
      </c>
      <c r="F688" s="100">
        <f t="shared" si="54"/>
        <v>102450.65652228166</v>
      </c>
      <c r="G688" s="107">
        <f t="shared" si="55"/>
        <v>1229407.8782673799</v>
      </c>
    </row>
    <row r="689" spans="2:7">
      <c r="B689" s="105">
        <v>254</v>
      </c>
      <c r="C689" s="100">
        <f t="shared" si="51"/>
        <v>96608.619987794184</v>
      </c>
      <c r="D689" s="100">
        <f t="shared" si="52"/>
        <v>5842.0365344874781</v>
      </c>
      <c r="E689" s="100">
        <f t="shared" si="53"/>
        <v>4577020.6076021846</v>
      </c>
      <c r="F689" s="100">
        <f t="shared" si="54"/>
        <v>102450.65652228166</v>
      </c>
      <c r="G689" s="107">
        <f t="shared" si="55"/>
        <v>1229407.8782673799</v>
      </c>
    </row>
    <row r="690" spans="2:7">
      <c r="B690" s="105">
        <v>255</v>
      </c>
      <c r="C690" s="100">
        <f t="shared" si="51"/>
        <v>96729.380762778907</v>
      </c>
      <c r="D690" s="100">
        <f t="shared" si="52"/>
        <v>5721.2757595027351</v>
      </c>
      <c r="E690" s="100">
        <f t="shared" si="53"/>
        <v>4480291.2268394055</v>
      </c>
      <c r="F690" s="100">
        <f t="shared" si="54"/>
        <v>102450.65652228164</v>
      </c>
      <c r="G690" s="107">
        <f t="shared" si="55"/>
        <v>1229407.8782673797</v>
      </c>
    </row>
    <row r="691" spans="2:7">
      <c r="B691" s="105">
        <v>256</v>
      </c>
      <c r="C691" s="100">
        <f t="shared" si="51"/>
        <v>96850.29248873239</v>
      </c>
      <c r="D691" s="100">
        <f t="shared" si="52"/>
        <v>5600.3640335492628</v>
      </c>
      <c r="E691" s="100">
        <f t="shared" si="53"/>
        <v>4383440.9343506731</v>
      </c>
      <c r="F691" s="100">
        <f t="shared" si="54"/>
        <v>102450.65652228166</v>
      </c>
      <c r="G691" s="107">
        <f t="shared" si="55"/>
        <v>1229407.8782673799</v>
      </c>
    </row>
    <row r="692" spans="2:7">
      <c r="B692" s="105">
        <v>257</v>
      </c>
      <c r="C692" s="100">
        <f t="shared" si="51"/>
        <v>96971.355354343323</v>
      </c>
      <c r="D692" s="100">
        <f t="shared" si="52"/>
        <v>5479.3011679383471</v>
      </c>
      <c r="E692" s="100">
        <f t="shared" si="53"/>
        <v>4286469.5789963296</v>
      </c>
      <c r="F692" s="100">
        <f t="shared" si="54"/>
        <v>102450.65652228167</v>
      </c>
      <c r="G692" s="107">
        <f t="shared" si="55"/>
        <v>1229407.8782673799</v>
      </c>
    </row>
    <row r="693" spans="2:7">
      <c r="B693" s="105">
        <v>258</v>
      </c>
      <c r="C693" s="100">
        <f t="shared" si="51"/>
        <v>97092.569548536238</v>
      </c>
      <c r="D693" s="100">
        <f t="shared" si="52"/>
        <v>5358.0869737454168</v>
      </c>
      <c r="E693" s="100">
        <f t="shared" si="53"/>
        <v>4189377.0094477935</v>
      </c>
      <c r="F693" s="100">
        <f t="shared" si="54"/>
        <v>102450.65652228166</v>
      </c>
      <c r="G693" s="107">
        <f t="shared" si="55"/>
        <v>1229407.8782673799</v>
      </c>
    </row>
    <row r="694" spans="2:7">
      <c r="B694" s="105">
        <v>259</v>
      </c>
      <c r="C694" s="100">
        <f t="shared" ref="C694:C757" si="56">PPMT(C$432/12,B694,D$432*12,B$432*-1,0,0)</f>
        <v>97213.935260471902</v>
      </c>
      <c r="D694" s="100">
        <f t="shared" ref="D694:D757" si="57">IPMT(C$432/12,B694,D$432*12,B$432*-1,0)</f>
        <v>5236.7212618097474</v>
      </c>
      <c r="E694" s="100">
        <f t="shared" ref="E694:E757" si="58">E693-C694</f>
        <v>4092163.0741873216</v>
      </c>
      <c r="F694" s="100">
        <f t="shared" ref="F694:F757" si="59">SUM(C694:D694)</f>
        <v>102450.65652228164</v>
      </c>
      <c r="G694" s="107">
        <f t="shared" ref="G694:G757" si="60">F694*12</f>
        <v>1229407.8782673797</v>
      </c>
    </row>
    <row r="695" spans="2:7">
      <c r="B695" s="105">
        <v>260</v>
      </c>
      <c r="C695" s="100">
        <f t="shared" si="56"/>
        <v>97335.452679547496</v>
      </c>
      <c r="D695" s="100">
        <f t="shared" si="57"/>
        <v>5115.2038427341577</v>
      </c>
      <c r="E695" s="100">
        <f t="shared" si="58"/>
        <v>3994827.6215077741</v>
      </c>
      <c r="F695" s="100">
        <f t="shared" si="59"/>
        <v>102450.65652228166</v>
      </c>
      <c r="G695" s="107">
        <f t="shared" si="60"/>
        <v>1229407.8782673799</v>
      </c>
    </row>
    <row r="696" spans="2:7">
      <c r="B696" s="105">
        <v>261</v>
      </c>
      <c r="C696" s="100">
        <f t="shared" si="56"/>
        <v>97457.121995396927</v>
      </c>
      <c r="D696" s="100">
        <f t="shared" si="57"/>
        <v>4993.5345268847232</v>
      </c>
      <c r="E696" s="100">
        <f t="shared" si="58"/>
        <v>3897370.4995123772</v>
      </c>
      <c r="F696" s="100">
        <f t="shared" si="59"/>
        <v>102450.65652228164</v>
      </c>
      <c r="G696" s="107">
        <f t="shared" si="60"/>
        <v>1229407.8782673797</v>
      </c>
    </row>
    <row r="697" spans="2:7">
      <c r="B697" s="105">
        <v>262</v>
      </c>
      <c r="C697" s="100">
        <f t="shared" si="56"/>
        <v>97578.943397891169</v>
      </c>
      <c r="D697" s="100">
        <f t="shared" si="57"/>
        <v>4871.7131243904769</v>
      </c>
      <c r="E697" s="100">
        <f t="shared" si="58"/>
        <v>3799791.556114486</v>
      </c>
      <c r="F697" s="100">
        <f t="shared" si="59"/>
        <v>102450.65652228164</v>
      </c>
      <c r="G697" s="107">
        <f t="shared" si="60"/>
        <v>1229407.8782673797</v>
      </c>
    </row>
    <row r="698" spans="2:7">
      <c r="B698" s="105">
        <v>263</v>
      </c>
      <c r="C698" s="100">
        <f t="shared" si="56"/>
        <v>97700.91707713854</v>
      </c>
      <c r="D698" s="100">
        <f t="shared" si="57"/>
        <v>4749.7394451431128</v>
      </c>
      <c r="E698" s="100">
        <f t="shared" si="58"/>
        <v>3702090.6390373474</v>
      </c>
      <c r="F698" s="100">
        <f t="shared" si="59"/>
        <v>102450.65652228166</v>
      </c>
      <c r="G698" s="107">
        <f t="shared" si="60"/>
        <v>1229407.8782673799</v>
      </c>
    </row>
    <row r="699" spans="2:7">
      <c r="B699" s="105">
        <v>264</v>
      </c>
      <c r="C699" s="100">
        <f t="shared" si="56"/>
        <v>97823.043223484958</v>
      </c>
      <c r="D699" s="100">
        <f t="shared" si="57"/>
        <v>4627.6132987966903</v>
      </c>
      <c r="E699" s="100">
        <f t="shared" si="58"/>
        <v>3604267.5958138625</v>
      </c>
      <c r="F699" s="100">
        <f t="shared" si="59"/>
        <v>102450.65652228164</v>
      </c>
      <c r="G699" s="107">
        <f t="shared" si="60"/>
        <v>1229407.8782673797</v>
      </c>
    </row>
    <row r="700" spans="2:7">
      <c r="B700" s="105">
        <v>265</v>
      </c>
      <c r="C700" s="100">
        <f t="shared" si="56"/>
        <v>97945.322027514325</v>
      </c>
      <c r="D700" s="100">
        <f t="shared" si="57"/>
        <v>4505.334494767334</v>
      </c>
      <c r="E700" s="100">
        <f t="shared" si="58"/>
        <v>3506322.2737863483</v>
      </c>
      <c r="F700" s="100">
        <f t="shared" si="59"/>
        <v>102450.65652228166</v>
      </c>
      <c r="G700" s="107">
        <f t="shared" si="60"/>
        <v>1229407.8782673799</v>
      </c>
    </row>
    <row r="701" spans="2:7">
      <c r="B701" s="105">
        <v>266</v>
      </c>
      <c r="C701" s="100">
        <f t="shared" si="56"/>
        <v>98067.753680048714</v>
      </c>
      <c r="D701" s="100">
        <f t="shared" si="57"/>
        <v>4382.9028422329411</v>
      </c>
      <c r="E701" s="100">
        <f t="shared" si="58"/>
        <v>3408254.5201062998</v>
      </c>
      <c r="F701" s="100">
        <f t="shared" si="59"/>
        <v>102450.65652228166</v>
      </c>
      <c r="G701" s="107">
        <f t="shared" si="60"/>
        <v>1229407.8782673799</v>
      </c>
    </row>
    <row r="702" spans="2:7">
      <c r="B702" s="105">
        <v>267</v>
      </c>
      <c r="C702" s="100">
        <f t="shared" si="56"/>
        <v>98190.338372148777</v>
      </c>
      <c r="D702" s="100">
        <f t="shared" si="57"/>
        <v>4260.31815013288</v>
      </c>
      <c r="E702" s="100">
        <f t="shared" si="58"/>
        <v>3310064.1817341512</v>
      </c>
      <c r="F702" s="100">
        <f t="shared" si="59"/>
        <v>102450.65652228166</v>
      </c>
      <c r="G702" s="107">
        <f t="shared" si="60"/>
        <v>1229407.8782673799</v>
      </c>
    </row>
    <row r="703" spans="2:7">
      <c r="B703" s="105">
        <v>268</v>
      </c>
      <c r="C703" s="100">
        <f t="shared" si="56"/>
        <v>98313.076295113962</v>
      </c>
      <c r="D703" s="100">
        <f t="shared" si="57"/>
        <v>4137.5802271676939</v>
      </c>
      <c r="E703" s="100">
        <f t="shared" si="58"/>
        <v>3211751.1054390371</v>
      </c>
      <c r="F703" s="100">
        <f t="shared" si="59"/>
        <v>102450.65652228166</v>
      </c>
      <c r="G703" s="107">
        <f t="shared" si="60"/>
        <v>1229407.8782673799</v>
      </c>
    </row>
    <row r="704" spans="2:7">
      <c r="B704" s="105">
        <v>269</v>
      </c>
      <c r="C704" s="100">
        <f t="shared" si="56"/>
        <v>98435.967640482835</v>
      </c>
      <c r="D704" s="100">
        <f t="shared" si="57"/>
        <v>4014.6888817988015</v>
      </c>
      <c r="E704" s="100">
        <f t="shared" si="58"/>
        <v>3113315.1377985543</v>
      </c>
      <c r="F704" s="100">
        <f t="shared" si="59"/>
        <v>102450.65652228164</v>
      </c>
      <c r="G704" s="107">
        <f t="shared" si="60"/>
        <v>1229407.8782673797</v>
      </c>
    </row>
    <row r="705" spans="2:7">
      <c r="B705" s="105">
        <v>270</v>
      </c>
      <c r="C705" s="100">
        <f t="shared" si="56"/>
        <v>98559.012600033457</v>
      </c>
      <c r="D705" s="100">
        <f t="shared" si="57"/>
        <v>3891.6439222481977</v>
      </c>
      <c r="E705" s="100">
        <f t="shared" si="58"/>
        <v>3014756.1251985207</v>
      </c>
      <c r="F705" s="100">
        <f t="shared" si="59"/>
        <v>102450.65652228166</v>
      </c>
      <c r="G705" s="107">
        <f t="shared" si="60"/>
        <v>1229407.8782673799</v>
      </c>
    </row>
    <row r="706" spans="2:7">
      <c r="B706" s="105">
        <v>271</v>
      </c>
      <c r="C706" s="100">
        <f t="shared" si="56"/>
        <v>98682.2113657835</v>
      </c>
      <c r="D706" s="100">
        <f t="shared" si="57"/>
        <v>3768.4451564981564</v>
      </c>
      <c r="E706" s="100">
        <f t="shared" si="58"/>
        <v>2916073.9138327371</v>
      </c>
      <c r="F706" s="100">
        <f t="shared" si="59"/>
        <v>102450.65652228166</v>
      </c>
      <c r="G706" s="107">
        <f t="shared" si="60"/>
        <v>1229407.8782673799</v>
      </c>
    </row>
    <row r="707" spans="2:7">
      <c r="B707" s="105">
        <v>272</v>
      </c>
      <c r="C707" s="100">
        <f t="shared" si="56"/>
        <v>98805.564129990729</v>
      </c>
      <c r="D707" s="100">
        <f t="shared" si="57"/>
        <v>3645.0923922909274</v>
      </c>
      <c r="E707" s="100">
        <f t="shared" si="58"/>
        <v>2817268.3497027466</v>
      </c>
      <c r="F707" s="100">
        <f t="shared" si="59"/>
        <v>102450.65652228166</v>
      </c>
      <c r="G707" s="107">
        <f t="shared" si="60"/>
        <v>1229407.8782673799</v>
      </c>
    </row>
    <row r="708" spans="2:7">
      <c r="B708" s="105">
        <v>273</v>
      </c>
      <c r="C708" s="100">
        <f t="shared" si="56"/>
        <v>98929.07108515322</v>
      </c>
      <c r="D708" s="100">
        <f t="shared" si="57"/>
        <v>3521.5854371284386</v>
      </c>
      <c r="E708" s="100">
        <f t="shared" si="58"/>
        <v>2718339.2786175935</v>
      </c>
      <c r="F708" s="100">
        <f t="shared" si="59"/>
        <v>102450.65652228166</v>
      </c>
      <c r="G708" s="107">
        <f t="shared" si="60"/>
        <v>1229407.8782673799</v>
      </c>
    </row>
    <row r="709" spans="2:7">
      <c r="B709" s="105">
        <v>274</v>
      </c>
      <c r="C709" s="100">
        <f t="shared" si="56"/>
        <v>99052.732424009664</v>
      </c>
      <c r="D709" s="100">
        <f t="shared" si="57"/>
        <v>3397.9240982719966</v>
      </c>
      <c r="E709" s="100">
        <f t="shared" si="58"/>
        <v>2619286.5461935839</v>
      </c>
      <c r="F709" s="100">
        <f t="shared" si="59"/>
        <v>102450.65652228166</v>
      </c>
      <c r="G709" s="107">
        <f t="shared" si="60"/>
        <v>1229407.8782673799</v>
      </c>
    </row>
    <row r="710" spans="2:7">
      <c r="B710" s="105">
        <v>275</v>
      </c>
      <c r="C710" s="100">
        <f t="shared" si="56"/>
        <v>99176.548339539673</v>
      </c>
      <c r="D710" s="100">
        <f t="shared" si="57"/>
        <v>3274.1081827419853</v>
      </c>
      <c r="E710" s="100">
        <f t="shared" si="58"/>
        <v>2520109.9978540442</v>
      </c>
      <c r="F710" s="100">
        <f t="shared" si="59"/>
        <v>102450.65652228166</v>
      </c>
      <c r="G710" s="107">
        <f t="shared" si="60"/>
        <v>1229407.8782673799</v>
      </c>
    </row>
    <row r="711" spans="2:7">
      <c r="B711" s="105">
        <v>276</v>
      </c>
      <c r="C711" s="100">
        <f t="shared" si="56"/>
        <v>99300.519024964102</v>
      </c>
      <c r="D711" s="100">
        <f t="shared" si="57"/>
        <v>3150.1374973175607</v>
      </c>
      <c r="E711" s="100">
        <f t="shared" si="58"/>
        <v>2420809.4788290802</v>
      </c>
      <c r="F711" s="100">
        <f t="shared" si="59"/>
        <v>102450.65652228166</v>
      </c>
      <c r="G711" s="107">
        <f t="shared" si="60"/>
        <v>1229407.8782673799</v>
      </c>
    </row>
    <row r="712" spans="2:7">
      <c r="B712" s="105">
        <v>277</v>
      </c>
      <c r="C712" s="100">
        <f t="shared" si="56"/>
        <v>99424.644673745293</v>
      </c>
      <c r="D712" s="100">
        <f t="shared" si="57"/>
        <v>3026.0118485363555</v>
      </c>
      <c r="E712" s="100">
        <f t="shared" si="58"/>
        <v>2321384.8341553351</v>
      </c>
      <c r="F712" s="100">
        <f t="shared" si="59"/>
        <v>102450.65652228164</v>
      </c>
      <c r="G712" s="107">
        <f t="shared" si="60"/>
        <v>1229407.8782673797</v>
      </c>
    </row>
    <row r="713" spans="2:7">
      <c r="B713" s="105">
        <v>278</v>
      </c>
      <c r="C713" s="100">
        <f t="shared" si="56"/>
        <v>99548.925479587488</v>
      </c>
      <c r="D713" s="100">
        <f t="shared" si="57"/>
        <v>2901.7310426941731</v>
      </c>
      <c r="E713" s="100">
        <f t="shared" si="58"/>
        <v>2221835.9086757475</v>
      </c>
      <c r="F713" s="100">
        <f t="shared" si="59"/>
        <v>102450.65652228166</v>
      </c>
      <c r="G713" s="107">
        <f t="shared" si="60"/>
        <v>1229407.8782673799</v>
      </c>
    </row>
    <row r="714" spans="2:7">
      <c r="B714" s="105">
        <v>279</v>
      </c>
      <c r="C714" s="100">
        <f t="shared" si="56"/>
        <v>99673.361636436981</v>
      </c>
      <c r="D714" s="100">
        <f t="shared" si="57"/>
        <v>2777.2948858446889</v>
      </c>
      <c r="E714" s="100">
        <f t="shared" si="58"/>
        <v>2122162.5470393104</v>
      </c>
      <c r="F714" s="100">
        <f t="shared" si="59"/>
        <v>102450.65652228167</v>
      </c>
      <c r="G714" s="107">
        <f t="shared" si="60"/>
        <v>1229407.8782673799</v>
      </c>
    </row>
    <row r="715" spans="2:7">
      <c r="B715" s="105">
        <v>280</v>
      </c>
      <c r="C715" s="100">
        <f t="shared" si="56"/>
        <v>99797.953338482519</v>
      </c>
      <c r="D715" s="100">
        <f t="shared" si="57"/>
        <v>2652.7031837991435</v>
      </c>
      <c r="E715" s="100">
        <f t="shared" si="58"/>
        <v>2022364.593700828</v>
      </c>
      <c r="F715" s="100">
        <f t="shared" si="59"/>
        <v>102450.65652228166</v>
      </c>
      <c r="G715" s="107">
        <f t="shared" si="60"/>
        <v>1229407.8782673799</v>
      </c>
    </row>
    <row r="716" spans="2:7">
      <c r="B716" s="105">
        <v>281</v>
      </c>
      <c r="C716" s="100">
        <f t="shared" si="56"/>
        <v>99922.700780155617</v>
      </c>
      <c r="D716" s="100">
        <f t="shared" si="57"/>
        <v>2527.9557421260401</v>
      </c>
      <c r="E716" s="100">
        <f t="shared" si="58"/>
        <v>1922441.8929206724</v>
      </c>
      <c r="F716" s="100">
        <f t="shared" si="59"/>
        <v>102450.65652228166</v>
      </c>
      <c r="G716" s="107">
        <f t="shared" si="60"/>
        <v>1229407.8782673799</v>
      </c>
    </row>
    <row r="717" spans="2:7">
      <c r="B717" s="105">
        <v>282</v>
      </c>
      <c r="C717" s="100">
        <f t="shared" si="56"/>
        <v>100047.60415613081</v>
      </c>
      <c r="D717" s="100">
        <f t="shared" si="57"/>
        <v>2403.052366150845</v>
      </c>
      <c r="E717" s="100">
        <f t="shared" si="58"/>
        <v>1822394.2887645415</v>
      </c>
      <c r="F717" s="100">
        <f t="shared" si="59"/>
        <v>102450.65652228166</v>
      </c>
      <c r="G717" s="107">
        <f t="shared" si="60"/>
        <v>1229407.8782673799</v>
      </c>
    </row>
    <row r="718" spans="2:7">
      <c r="B718" s="105">
        <v>283</v>
      </c>
      <c r="C718" s="100">
        <f t="shared" si="56"/>
        <v>100172.66366132596</v>
      </c>
      <c r="D718" s="100">
        <f t="shared" si="57"/>
        <v>2277.9928609556819</v>
      </c>
      <c r="E718" s="100">
        <f t="shared" si="58"/>
        <v>1722221.6251032155</v>
      </c>
      <c r="F718" s="100">
        <f t="shared" si="59"/>
        <v>102450.65652228164</v>
      </c>
      <c r="G718" s="107">
        <f t="shared" si="60"/>
        <v>1229407.8782673797</v>
      </c>
    </row>
    <row r="719" spans="2:7">
      <c r="B719" s="105">
        <v>284</v>
      </c>
      <c r="C719" s="100">
        <f t="shared" si="56"/>
        <v>100297.87949090263</v>
      </c>
      <c r="D719" s="100">
        <f t="shared" si="57"/>
        <v>2152.7770313790247</v>
      </c>
      <c r="E719" s="100">
        <f t="shared" si="58"/>
        <v>1621923.7456123128</v>
      </c>
      <c r="F719" s="100">
        <f t="shared" si="59"/>
        <v>102450.65652228166</v>
      </c>
      <c r="G719" s="107">
        <f t="shared" si="60"/>
        <v>1229407.8782673799</v>
      </c>
    </row>
    <row r="720" spans="2:7">
      <c r="B720" s="105">
        <v>285</v>
      </c>
      <c r="C720" s="100">
        <f t="shared" si="56"/>
        <v>100423.25184026625</v>
      </c>
      <c r="D720" s="100">
        <f t="shared" si="57"/>
        <v>2027.404682015396</v>
      </c>
      <c r="E720" s="100">
        <f t="shared" si="58"/>
        <v>1521500.4937720466</v>
      </c>
      <c r="F720" s="100">
        <f t="shared" si="59"/>
        <v>102450.65652228164</v>
      </c>
      <c r="G720" s="107">
        <f t="shared" si="60"/>
        <v>1229407.8782673797</v>
      </c>
    </row>
    <row r="721" spans="2:7">
      <c r="B721" s="105">
        <v>286</v>
      </c>
      <c r="C721" s="100">
        <f t="shared" si="56"/>
        <v>100548.7809050666</v>
      </c>
      <c r="D721" s="100">
        <f t="shared" si="57"/>
        <v>1901.8756172150629</v>
      </c>
      <c r="E721" s="100">
        <f t="shared" si="58"/>
        <v>1420951.7128669801</v>
      </c>
      <c r="F721" s="100">
        <f t="shared" si="59"/>
        <v>102450.65652228166</v>
      </c>
      <c r="G721" s="107">
        <f t="shared" si="60"/>
        <v>1229407.8782673799</v>
      </c>
    </row>
    <row r="722" spans="2:7">
      <c r="B722" s="105">
        <v>287</v>
      </c>
      <c r="C722" s="100">
        <f t="shared" si="56"/>
        <v>100674.46688119794</v>
      </c>
      <c r="D722" s="100">
        <f t="shared" si="57"/>
        <v>1776.1896410837301</v>
      </c>
      <c r="E722" s="100">
        <f t="shared" si="58"/>
        <v>1320277.2459857822</v>
      </c>
      <c r="F722" s="100">
        <f t="shared" si="59"/>
        <v>102450.65652228167</v>
      </c>
      <c r="G722" s="107">
        <f t="shared" si="60"/>
        <v>1229407.8782673799</v>
      </c>
    </row>
    <row r="723" spans="2:7">
      <c r="B723" s="105">
        <v>288</v>
      </c>
      <c r="C723" s="100">
        <f t="shared" si="56"/>
        <v>100800.30996479944</v>
      </c>
      <c r="D723" s="100">
        <f t="shared" si="57"/>
        <v>1650.3465574822326</v>
      </c>
      <c r="E723" s="100">
        <f t="shared" si="58"/>
        <v>1219476.9360209829</v>
      </c>
      <c r="F723" s="100">
        <f t="shared" si="59"/>
        <v>102450.65652228167</v>
      </c>
      <c r="G723" s="107">
        <f t="shared" si="60"/>
        <v>1229407.8782673799</v>
      </c>
    </row>
    <row r="724" spans="2:7">
      <c r="B724" s="105">
        <v>289</v>
      </c>
      <c r="C724" s="100">
        <f t="shared" si="56"/>
        <v>100926.31035225543</v>
      </c>
      <c r="D724" s="100">
        <f t="shared" si="57"/>
        <v>1524.346170026233</v>
      </c>
      <c r="E724" s="100">
        <f t="shared" si="58"/>
        <v>1118550.6256687276</v>
      </c>
      <c r="F724" s="100">
        <f t="shared" si="59"/>
        <v>102450.65652228166</v>
      </c>
      <c r="G724" s="107">
        <f t="shared" si="60"/>
        <v>1229407.8782673799</v>
      </c>
    </row>
    <row r="725" spans="2:7">
      <c r="B725" s="105">
        <v>290</v>
      </c>
      <c r="C725" s="100">
        <f t="shared" si="56"/>
        <v>101052.46824019574</v>
      </c>
      <c r="D725" s="100">
        <f t="shared" si="57"/>
        <v>1398.1882820859139</v>
      </c>
      <c r="E725" s="100">
        <f t="shared" si="58"/>
        <v>1017498.1574285318</v>
      </c>
      <c r="F725" s="100">
        <f t="shared" si="59"/>
        <v>102450.65652228166</v>
      </c>
      <c r="G725" s="107">
        <f t="shared" si="60"/>
        <v>1229407.8782673799</v>
      </c>
    </row>
    <row r="726" spans="2:7">
      <c r="B726" s="105">
        <v>291</v>
      </c>
      <c r="C726" s="100">
        <f t="shared" si="56"/>
        <v>101178.78382549599</v>
      </c>
      <c r="D726" s="100">
        <f t="shared" si="57"/>
        <v>1271.8726967856692</v>
      </c>
      <c r="E726" s="100">
        <f t="shared" si="58"/>
        <v>916319.37360303581</v>
      </c>
      <c r="F726" s="100">
        <f t="shared" si="59"/>
        <v>102450.65652228166</v>
      </c>
      <c r="G726" s="107">
        <f t="shared" si="60"/>
        <v>1229407.8782673799</v>
      </c>
    </row>
    <row r="727" spans="2:7">
      <c r="B727" s="105">
        <v>292</v>
      </c>
      <c r="C727" s="100">
        <f t="shared" si="56"/>
        <v>101305.25730527786</v>
      </c>
      <c r="D727" s="100">
        <f t="shared" si="57"/>
        <v>1145.3992170037991</v>
      </c>
      <c r="E727" s="100">
        <f t="shared" si="58"/>
        <v>815014.11629775795</v>
      </c>
      <c r="F727" s="100">
        <f t="shared" si="59"/>
        <v>102450.65652228166</v>
      </c>
      <c r="G727" s="107">
        <f t="shared" si="60"/>
        <v>1229407.8782673799</v>
      </c>
    </row>
    <row r="728" spans="2:7">
      <c r="B728" s="105">
        <v>293</v>
      </c>
      <c r="C728" s="100">
        <f t="shared" si="56"/>
        <v>101431.88887690945</v>
      </c>
      <c r="D728" s="100">
        <f t="shared" si="57"/>
        <v>1018.767645372202</v>
      </c>
      <c r="E728" s="100">
        <f t="shared" si="58"/>
        <v>713582.22742084856</v>
      </c>
      <c r="F728" s="100">
        <f t="shared" si="59"/>
        <v>102450.65652228166</v>
      </c>
      <c r="G728" s="107">
        <f t="shared" si="60"/>
        <v>1229407.8782673799</v>
      </c>
    </row>
    <row r="729" spans="2:7">
      <c r="B729" s="105">
        <v>294</v>
      </c>
      <c r="C729" s="100">
        <f t="shared" si="56"/>
        <v>101558.67873800559</v>
      </c>
      <c r="D729" s="100">
        <f t="shared" si="57"/>
        <v>891.97778427606522</v>
      </c>
      <c r="E729" s="100">
        <f t="shared" si="58"/>
        <v>612023.54868284299</v>
      </c>
      <c r="F729" s="100">
        <f t="shared" si="59"/>
        <v>102450.65652228166</v>
      </c>
      <c r="G729" s="107">
        <f t="shared" si="60"/>
        <v>1229407.8782673799</v>
      </c>
    </row>
    <row r="730" spans="2:7">
      <c r="B730" s="105">
        <v>295</v>
      </c>
      <c r="C730" s="100">
        <f t="shared" si="56"/>
        <v>101685.6270864281</v>
      </c>
      <c r="D730" s="100">
        <f t="shared" si="57"/>
        <v>765.02943585355808</v>
      </c>
      <c r="E730" s="100">
        <f t="shared" si="58"/>
        <v>510337.92159641488</v>
      </c>
      <c r="F730" s="100">
        <f t="shared" si="59"/>
        <v>102450.65652228166</v>
      </c>
      <c r="G730" s="107">
        <f t="shared" si="60"/>
        <v>1229407.8782673799</v>
      </c>
    </row>
    <row r="731" spans="2:7">
      <c r="B731" s="105">
        <v>296</v>
      </c>
      <c r="C731" s="100">
        <f t="shared" si="56"/>
        <v>101812.73412028613</v>
      </c>
      <c r="D731" s="100">
        <f t="shared" si="57"/>
        <v>637.92240199552293</v>
      </c>
      <c r="E731" s="100">
        <f t="shared" si="58"/>
        <v>408525.18747612875</v>
      </c>
      <c r="F731" s="100">
        <f t="shared" si="59"/>
        <v>102450.65652228166</v>
      </c>
      <c r="G731" s="107">
        <f t="shared" si="60"/>
        <v>1229407.8782673799</v>
      </c>
    </row>
    <row r="732" spans="2:7">
      <c r="B732" s="105">
        <v>297</v>
      </c>
      <c r="C732" s="100">
        <f t="shared" si="56"/>
        <v>101940.00003793649</v>
      </c>
      <c r="D732" s="100">
        <f t="shared" si="57"/>
        <v>510.65648434516532</v>
      </c>
      <c r="E732" s="100">
        <f t="shared" si="58"/>
        <v>306585.18743819225</v>
      </c>
      <c r="F732" s="100">
        <f t="shared" si="59"/>
        <v>102450.65652228166</v>
      </c>
      <c r="G732" s="107">
        <f t="shared" si="60"/>
        <v>1229407.8782673799</v>
      </c>
    </row>
    <row r="733" spans="2:7">
      <c r="B733" s="105">
        <v>298</v>
      </c>
      <c r="C733" s="100">
        <f t="shared" si="56"/>
        <v>102067.42503798391</v>
      </c>
      <c r="D733" s="100">
        <f t="shared" si="57"/>
        <v>383.23148429774477</v>
      </c>
      <c r="E733" s="100">
        <f t="shared" si="58"/>
        <v>204517.76240020833</v>
      </c>
      <c r="F733" s="100">
        <f t="shared" si="59"/>
        <v>102450.65652228166</v>
      </c>
      <c r="G733" s="107">
        <f t="shared" si="60"/>
        <v>1229407.8782673799</v>
      </c>
    </row>
    <row r="734" spans="2:7">
      <c r="B734" s="105">
        <v>299</v>
      </c>
      <c r="C734" s="100">
        <f t="shared" si="56"/>
        <v>102195.00931928139</v>
      </c>
      <c r="D734" s="100">
        <f t="shared" si="57"/>
        <v>255.64720300026485</v>
      </c>
      <c r="E734" s="100">
        <f t="shared" si="58"/>
        <v>102322.75308092694</v>
      </c>
      <c r="F734" s="100">
        <f t="shared" si="59"/>
        <v>102450.65652228166</v>
      </c>
      <c r="G734" s="107">
        <f t="shared" si="60"/>
        <v>1229407.8782673799</v>
      </c>
    </row>
    <row r="735" spans="2:7">
      <c r="B735" s="105">
        <v>300</v>
      </c>
      <c r="C735" s="100">
        <f t="shared" si="56"/>
        <v>102322.75308093049</v>
      </c>
      <c r="D735" s="100">
        <f t="shared" si="57"/>
        <v>127.90344135116311</v>
      </c>
      <c r="E735" s="100">
        <f t="shared" si="58"/>
        <v>-3.5506673157215118E-9</v>
      </c>
      <c r="F735" s="100">
        <f t="shared" si="59"/>
        <v>102450.65652228166</v>
      </c>
      <c r="G735" s="107">
        <f t="shared" si="60"/>
        <v>1229407.8782673799</v>
      </c>
    </row>
    <row r="736" spans="2:7">
      <c r="B736" s="105">
        <v>301</v>
      </c>
      <c r="C736" s="100" t="e">
        <f t="shared" si="56"/>
        <v>#NUM!</v>
      </c>
      <c r="D736" s="100" t="e">
        <f t="shared" si="57"/>
        <v>#NUM!</v>
      </c>
      <c r="E736" s="100" t="e">
        <f t="shared" si="58"/>
        <v>#NUM!</v>
      </c>
      <c r="F736" s="100" t="e">
        <f t="shared" si="59"/>
        <v>#NUM!</v>
      </c>
      <c r="G736" s="107" t="e">
        <f t="shared" si="60"/>
        <v>#NUM!</v>
      </c>
    </row>
    <row r="737" spans="2:7">
      <c r="B737" s="105">
        <v>302</v>
      </c>
      <c r="C737" s="100" t="e">
        <f t="shared" si="56"/>
        <v>#NUM!</v>
      </c>
      <c r="D737" s="100" t="e">
        <f t="shared" si="57"/>
        <v>#NUM!</v>
      </c>
      <c r="E737" s="100" t="e">
        <f t="shared" si="58"/>
        <v>#NUM!</v>
      </c>
      <c r="F737" s="100" t="e">
        <f t="shared" si="59"/>
        <v>#NUM!</v>
      </c>
      <c r="G737" s="107" t="e">
        <f t="shared" si="60"/>
        <v>#NUM!</v>
      </c>
    </row>
    <row r="738" spans="2:7">
      <c r="B738" s="105">
        <v>303</v>
      </c>
      <c r="C738" s="100" t="e">
        <f t="shared" si="56"/>
        <v>#NUM!</v>
      </c>
      <c r="D738" s="100" t="e">
        <f t="shared" si="57"/>
        <v>#NUM!</v>
      </c>
      <c r="E738" s="100" t="e">
        <f t="shared" si="58"/>
        <v>#NUM!</v>
      </c>
      <c r="F738" s="100" t="e">
        <f t="shared" si="59"/>
        <v>#NUM!</v>
      </c>
      <c r="G738" s="107" t="e">
        <f t="shared" si="60"/>
        <v>#NUM!</v>
      </c>
    </row>
    <row r="739" spans="2:7">
      <c r="B739" s="105">
        <v>304</v>
      </c>
      <c r="C739" s="100" t="e">
        <f t="shared" si="56"/>
        <v>#NUM!</v>
      </c>
      <c r="D739" s="100" t="e">
        <f t="shared" si="57"/>
        <v>#NUM!</v>
      </c>
      <c r="E739" s="100" t="e">
        <f t="shared" si="58"/>
        <v>#NUM!</v>
      </c>
      <c r="F739" s="100" t="e">
        <f t="shared" si="59"/>
        <v>#NUM!</v>
      </c>
      <c r="G739" s="107" t="e">
        <f t="shared" si="60"/>
        <v>#NUM!</v>
      </c>
    </row>
    <row r="740" spans="2:7">
      <c r="B740" s="105">
        <v>305</v>
      </c>
      <c r="C740" s="100" t="e">
        <f t="shared" si="56"/>
        <v>#NUM!</v>
      </c>
      <c r="D740" s="100" t="e">
        <f t="shared" si="57"/>
        <v>#NUM!</v>
      </c>
      <c r="E740" s="100" t="e">
        <f t="shared" si="58"/>
        <v>#NUM!</v>
      </c>
      <c r="F740" s="100" t="e">
        <f t="shared" si="59"/>
        <v>#NUM!</v>
      </c>
      <c r="G740" s="107" t="e">
        <f t="shared" si="60"/>
        <v>#NUM!</v>
      </c>
    </row>
    <row r="741" spans="2:7">
      <c r="B741" s="105">
        <v>306</v>
      </c>
      <c r="C741" s="100" t="e">
        <f t="shared" si="56"/>
        <v>#NUM!</v>
      </c>
      <c r="D741" s="100" t="e">
        <f t="shared" si="57"/>
        <v>#NUM!</v>
      </c>
      <c r="E741" s="100" t="e">
        <f t="shared" si="58"/>
        <v>#NUM!</v>
      </c>
      <c r="F741" s="100" t="e">
        <f t="shared" si="59"/>
        <v>#NUM!</v>
      </c>
      <c r="G741" s="107" t="e">
        <f t="shared" si="60"/>
        <v>#NUM!</v>
      </c>
    </row>
    <row r="742" spans="2:7">
      <c r="B742" s="105">
        <v>307</v>
      </c>
      <c r="C742" s="100" t="e">
        <f t="shared" si="56"/>
        <v>#NUM!</v>
      </c>
      <c r="D742" s="100" t="e">
        <f t="shared" si="57"/>
        <v>#NUM!</v>
      </c>
      <c r="E742" s="100" t="e">
        <f t="shared" si="58"/>
        <v>#NUM!</v>
      </c>
      <c r="F742" s="100" t="e">
        <f t="shared" si="59"/>
        <v>#NUM!</v>
      </c>
      <c r="G742" s="107" t="e">
        <f t="shared" si="60"/>
        <v>#NUM!</v>
      </c>
    </row>
    <row r="743" spans="2:7">
      <c r="B743" s="105">
        <v>308</v>
      </c>
      <c r="C743" s="100" t="e">
        <f t="shared" si="56"/>
        <v>#NUM!</v>
      </c>
      <c r="D743" s="100" t="e">
        <f t="shared" si="57"/>
        <v>#NUM!</v>
      </c>
      <c r="E743" s="100" t="e">
        <f t="shared" si="58"/>
        <v>#NUM!</v>
      </c>
      <c r="F743" s="100" t="e">
        <f t="shared" si="59"/>
        <v>#NUM!</v>
      </c>
      <c r="G743" s="107" t="e">
        <f t="shared" si="60"/>
        <v>#NUM!</v>
      </c>
    </row>
    <row r="744" spans="2:7">
      <c r="B744" s="105">
        <v>309</v>
      </c>
      <c r="C744" s="100" t="e">
        <f t="shared" si="56"/>
        <v>#NUM!</v>
      </c>
      <c r="D744" s="100" t="e">
        <f t="shared" si="57"/>
        <v>#NUM!</v>
      </c>
      <c r="E744" s="100" t="e">
        <f t="shared" si="58"/>
        <v>#NUM!</v>
      </c>
      <c r="F744" s="100" t="e">
        <f t="shared" si="59"/>
        <v>#NUM!</v>
      </c>
      <c r="G744" s="107" t="e">
        <f t="shared" si="60"/>
        <v>#NUM!</v>
      </c>
    </row>
    <row r="745" spans="2:7">
      <c r="B745" s="105">
        <v>310</v>
      </c>
      <c r="C745" s="100" t="e">
        <f t="shared" si="56"/>
        <v>#NUM!</v>
      </c>
      <c r="D745" s="100" t="e">
        <f t="shared" si="57"/>
        <v>#NUM!</v>
      </c>
      <c r="E745" s="100" t="e">
        <f t="shared" si="58"/>
        <v>#NUM!</v>
      </c>
      <c r="F745" s="100" t="e">
        <f t="shared" si="59"/>
        <v>#NUM!</v>
      </c>
      <c r="G745" s="107" t="e">
        <f t="shared" si="60"/>
        <v>#NUM!</v>
      </c>
    </row>
    <row r="746" spans="2:7">
      <c r="B746" s="105">
        <v>311</v>
      </c>
      <c r="C746" s="100" t="e">
        <f t="shared" si="56"/>
        <v>#NUM!</v>
      </c>
      <c r="D746" s="100" t="e">
        <f t="shared" si="57"/>
        <v>#NUM!</v>
      </c>
      <c r="E746" s="100" t="e">
        <f t="shared" si="58"/>
        <v>#NUM!</v>
      </c>
      <c r="F746" s="100" t="e">
        <f t="shared" si="59"/>
        <v>#NUM!</v>
      </c>
      <c r="G746" s="107" t="e">
        <f t="shared" si="60"/>
        <v>#NUM!</v>
      </c>
    </row>
    <row r="747" spans="2:7">
      <c r="B747" s="105">
        <v>312</v>
      </c>
      <c r="C747" s="100" t="e">
        <f t="shared" si="56"/>
        <v>#NUM!</v>
      </c>
      <c r="D747" s="100" t="e">
        <f t="shared" si="57"/>
        <v>#NUM!</v>
      </c>
      <c r="E747" s="100" t="e">
        <f t="shared" si="58"/>
        <v>#NUM!</v>
      </c>
      <c r="F747" s="100" t="e">
        <f t="shared" si="59"/>
        <v>#NUM!</v>
      </c>
      <c r="G747" s="107" t="e">
        <f t="shared" si="60"/>
        <v>#NUM!</v>
      </c>
    </row>
    <row r="748" spans="2:7">
      <c r="B748" s="105">
        <v>313</v>
      </c>
      <c r="C748" s="100" t="e">
        <f t="shared" si="56"/>
        <v>#NUM!</v>
      </c>
      <c r="D748" s="100" t="e">
        <f t="shared" si="57"/>
        <v>#NUM!</v>
      </c>
      <c r="E748" s="100" t="e">
        <f t="shared" si="58"/>
        <v>#NUM!</v>
      </c>
      <c r="F748" s="100" t="e">
        <f t="shared" si="59"/>
        <v>#NUM!</v>
      </c>
      <c r="G748" s="107" t="e">
        <f t="shared" si="60"/>
        <v>#NUM!</v>
      </c>
    </row>
    <row r="749" spans="2:7">
      <c r="B749" s="105">
        <v>314</v>
      </c>
      <c r="C749" s="100" t="e">
        <f t="shared" si="56"/>
        <v>#NUM!</v>
      </c>
      <c r="D749" s="100" t="e">
        <f t="shared" si="57"/>
        <v>#NUM!</v>
      </c>
      <c r="E749" s="100" t="e">
        <f t="shared" si="58"/>
        <v>#NUM!</v>
      </c>
      <c r="F749" s="100" t="e">
        <f t="shared" si="59"/>
        <v>#NUM!</v>
      </c>
      <c r="G749" s="107" t="e">
        <f t="shared" si="60"/>
        <v>#NUM!</v>
      </c>
    </row>
    <row r="750" spans="2:7">
      <c r="B750" s="105">
        <v>315</v>
      </c>
      <c r="C750" s="100" t="e">
        <f t="shared" si="56"/>
        <v>#NUM!</v>
      </c>
      <c r="D750" s="100" t="e">
        <f t="shared" si="57"/>
        <v>#NUM!</v>
      </c>
      <c r="E750" s="100" t="e">
        <f t="shared" si="58"/>
        <v>#NUM!</v>
      </c>
      <c r="F750" s="100" t="e">
        <f t="shared" si="59"/>
        <v>#NUM!</v>
      </c>
      <c r="G750" s="107" t="e">
        <f t="shared" si="60"/>
        <v>#NUM!</v>
      </c>
    </row>
    <row r="751" spans="2:7">
      <c r="B751" s="105">
        <v>316</v>
      </c>
      <c r="C751" s="100" t="e">
        <f t="shared" si="56"/>
        <v>#NUM!</v>
      </c>
      <c r="D751" s="100" t="e">
        <f t="shared" si="57"/>
        <v>#NUM!</v>
      </c>
      <c r="E751" s="100" t="e">
        <f t="shared" si="58"/>
        <v>#NUM!</v>
      </c>
      <c r="F751" s="100" t="e">
        <f t="shared" si="59"/>
        <v>#NUM!</v>
      </c>
      <c r="G751" s="107" t="e">
        <f t="shared" si="60"/>
        <v>#NUM!</v>
      </c>
    </row>
    <row r="752" spans="2:7">
      <c r="B752" s="105">
        <v>317</v>
      </c>
      <c r="C752" s="100" t="e">
        <f t="shared" si="56"/>
        <v>#NUM!</v>
      </c>
      <c r="D752" s="100" t="e">
        <f t="shared" si="57"/>
        <v>#NUM!</v>
      </c>
      <c r="E752" s="100" t="e">
        <f t="shared" si="58"/>
        <v>#NUM!</v>
      </c>
      <c r="F752" s="100" t="e">
        <f t="shared" si="59"/>
        <v>#NUM!</v>
      </c>
      <c r="G752" s="107" t="e">
        <f t="shared" si="60"/>
        <v>#NUM!</v>
      </c>
    </row>
    <row r="753" spans="2:7">
      <c r="B753" s="105">
        <v>318</v>
      </c>
      <c r="C753" s="100" t="e">
        <f t="shared" si="56"/>
        <v>#NUM!</v>
      </c>
      <c r="D753" s="100" t="e">
        <f t="shared" si="57"/>
        <v>#NUM!</v>
      </c>
      <c r="E753" s="100" t="e">
        <f t="shared" si="58"/>
        <v>#NUM!</v>
      </c>
      <c r="F753" s="100" t="e">
        <f t="shared" si="59"/>
        <v>#NUM!</v>
      </c>
      <c r="G753" s="107" t="e">
        <f t="shared" si="60"/>
        <v>#NUM!</v>
      </c>
    </row>
    <row r="754" spans="2:7">
      <c r="B754" s="105">
        <v>319</v>
      </c>
      <c r="C754" s="100" t="e">
        <f t="shared" si="56"/>
        <v>#NUM!</v>
      </c>
      <c r="D754" s="100" t="e">
        <f t="shared" si="57"/>
        <v>#NUM!</v>
      </c>
      <c r="E754" s="100" t="e">
        <f t="shared" si="58"/>
        <v>#NUM!</v>
      </c>
      <c r="F754" s="100" t="e">
        <f t="shared" si="59"/>
        <v>#NUM!</v>
      </c>
      <c r="G754" s="107" t="e">
        <f t="shared" si="60"/>
        <v>#NUM!</v>
      </c>
    </row>
    <row r="755" spans="2:7">
      <c r="B755" s="105">
        <v>320</v>
      </c>
      <c r="C755" s="100" t="e">
        <f t="shared" si="56"/>
        <v>#NUM!</v>
      </c>
      <c r="D755" s="100" t="e">
        <f t="shared" si="57"/>
        <v>#NUM!</v>
      </c>
      <c r="E755" s="100" t="e">
        <f t="shared" si="58"/>
        <v>#NUM!</v>
      </c>
      <c r="F755" s="100" t="e">
        <f t="shared" si="59"/>
        <v>#NUM!</v>
      </c>
      <c r="G755" s="107" t="e">
        <f t="shared" si="60"/>
        <v>#NUM!</v>
      </c>
    </row>
    <row r="756" spans="2:7">
      <c r="B756" s="105">
        <v>321</v>
      </c>
      <c r="C756" s="100" t="e">
        <f t="shared" si="56"/>
        <v>#NUM!</v>
      </c>
      <c r="D756" s="100" t="e">
        <f t="shared" si="57"/>
        <v>#NUM!</v>
      </c>
      <c r="E756" s="100" t="e">
        <f t="shared" si="58"/>
        <v>#NUM!</v>
      </c>
      <c r="F756" s="100" t="e">
        <f t="shared" si="59"/>
        <v>#NUM!</v>
      </c>
      <c r="G756" s="107" t="e">
        <f t="shared" si="60"/>
        <v>#NUM!</v>
      </c>
    </row>
    <row r="757" spans="2:7">
      <c r="B757" s="105">
        <v>322</v>
      </c>
      <c r="C757" s="100" t="e">
        <f t="shared" si="56"/>
        <v>#NUM!</v>
      </c>
      <c r="D757" s="100" t="e">
        <f t="shared" si="57"/>
        <v>#NUM!</v>
      </c>
      <c r="E757" s="100" t="e">
        <f t="shared" si="58"/>
        <v>#NUM!</v>
      </c>
      <c r="F757" s="100" t="e">
        <f t="shared" si="59"/>
        <v>#NUM!</v>
      </c>
      <c r="G757" s="107" t="e">
        <f t="shared" si="60"/>
        <v>#NUM!</v>
      </c>
    </row>
    <row r="758" spans="2:7">
      <c r="B758" s="105">
        <v>323</v>
      </c>
      <c r="C758" s="100" t="e">
        <f t="shared" ref="C758:C821" si="61">PPMT(C$432/12,B758,D$432*12,B$432*-1,0,0)</f>
        <v>#NUM!</v>
      </c>
      <c r="D758" s="100" t="e">
        <f t="shared" ref="D758:D821" si="62">IPMT(C$432/12,B758,D$432*12,B$432*-1,0)</f>
        <v>#NUM!</v>
      </c>
      <c r="E758" s="100" t="e">
        <f t="shared" ref="E758:E821" si="63">E757-C758</f>
        <v>#NUM!</v>
      </c>
      <c r="F758" s="100" t="e">
        <f t="shared" ref="F758:F821" si="64">SUM(C758:D758)</f>
        <v>#NUM!</v>
      </c>
      <c r="G758" s="107" t="e">
        <f t="shared" ref="G758:G821" si="65">F758*12</f>
        <v>#NUM!</v>
      </c>
    </row>
    <row r="759" spans="2:7">
      <c r="B759" s="105">
        <v>324</v>
      </c>
      <c r="C759" s="100" t="e">
        <f t="shared" si="61"/>
        <v>#NUM!</v>
      </c>
      <c r="D759" s="100" t="e">
        <f t="shared" si="62"/>
        <v>#NUM!</v>
      </c>
      <c r="E759" s="100" t="e">
        <f t="shared" si="63"/>
        <v>#NUM!</v>
      </c>
      <c r="F759" s="100" t="e">
        <f t="shared" si="64"/>
        <v>#NUM!</v>
      </c>
      <c r="G759" s="107" t="e">
        <f t="shared" si="65"/>
        <v>#NUM!</v>
      </c>
    </row>
    <row r="760" spans="2:7">
      <c r="B760" s="105">
        <v>325</v>
      </c>
      <c r="C760" s="100" t="e">
        <f t="shared" si="61"/>
        <v>#NUM!</v>
      </c>
      <c r="D760" s="100" t="e">
        <f t="shared" si="62"/>
        <v>#NUM!</v>
      </c>
      <c r="E760" s="100" t="e">
        <f t="shared" si="63"/>
        <v>#NUM!</v>
      </c>
      <c r="F760" s="100" t="e">
        <f t="shared" si="64"/>
        <v>#NUM!</v>
      </c>
      <c r="G760" s="107" t="e">
        <f t="shared" si="65"/>
        <v>#NUM!</v>
      </c>
    </row>
    <row r="761" spans="2:7">
      <c r="B761" s="105">
        <v>326</v>
      </c>
      <c r="C761" s="100" t="e">
        <f t="shared" si="61"/>
        <v>#NUM!</v>
      </c>
      <c r="D761" s="100" t="e">
        <f t="shared" si="62"/>
        <v>#NUM!</v>
      </c>
      <c r="E761" s="100" t="e">
        <f t="shared" si="63"/>
        <v>#NUM!</v>
      </c>
      <c r="F761" s="100" t="e">
        <f t="shared" si="64"/>
        <v>#NUM!</v>
      </c>
      <c r="G761" s="107" t="e">
        <f t="shared" si="65"/>
        <v>#NUM!</v>
      </c>
    </row>
    <row r="762" spans="2:7">
      <c r="B762" s="105">
        <v>327</v>
      </c>
      <c r="C762" s="100" t="e">
        <f t="shared" si="61"/>
        <v>#NUM!</v>
      </c>
      <c r="D762" s="100" t="e">
        <f t="shared" si="62"/>
        <v>#NUM!</v>
      </c>
      <c r="E762" s="100" t="e">
        <f t="shared" si="63"/>
        <v>#NUM!</v>
      </c>
      <c r="F762" s="100" t="e">
        <f t="shared" si="64"/>
        <v>#NUM!</v>
      </c>
      <c r="G762" s="107" t="e">
        <f t="shared" si="65"/>
        <v>#NUM!</v>
      </c>
    </row>
    <row r="763" spans="2:7">
      <c r="B763" s="105">
        <v>328</v>
      </c>
      <c r="C763" s="100" t="e">
        <f t="shared" si="61"/>
        <v>#NUM!</v>
      </c>
      <c r="D763" s="100" t="e">
        <f t="shared" si="62"/>
        <v>#NUM!</v>
      </c>
      <c r="E763" s="100" t="e">
        <f t="shared" si="63"/>
        <v>#NUM!</v>
      </c>
      <c r="F763" s="100" t="e">
        <f t="shared" si="64"/>
        <v>#NUM!</v>
      </c>
      <c r="G763" s="107" t="e">
        <f t="shared" si="65"/>
        <v>#NUM!</v>
      </c>
    </row>
    <row r="764" spans="2:7">
      <c r="B764" s="105">
        <v>329</v>
      </c>
      <c r="C764" s="100" t="e">
        <f t="shared" si="61"/>
        <v>#NUM!</v>
      </c>
      <c r="D764" s="100" t="e">
        <f t="shared" si="62"/>
        <v>#NUM!</v>
      </c>
      <c r="E764" s="100" t="e">
        <f t="shared" si="63"/>
        <v>#NUM!</v>
      </c>
      <c r="F764" s="100" t="e">
        <f t="shared" si="64"/>
        <v>#NUM!</v>
      </c>
      <c r="G764" s="107" t="e">
        <f t="shared" si="65"/>
        <v>#NUM!</v>
      </c>
    </row>
    <row r="765" spans="2:7">
      <c r="B765" s="105">
        <v>330</v>
      </c>
      <c r="C765" s="100" t="e">
        <f t="shared" si="61"/>
        <v>#NUM!</v>
      </c>
      <c r="D765" s="100" t="e">
        <f t="shared" si="62"/>
        <v>#NUM!</v>
      </c>
      <c r="E765" s="100" t="e">
        <f t="shared" si="63"/>
        <v>#NUM!</v>
      </c>
      <c r="F765" s="100" t="e">
        <f t="shared" si="64"/>
        <v>#NUM!</v>
      </c>
      <c r="G765" s="107" t="e">
        <f t="shared" si="65"/>
        <v>#NUM!</v>
      </c>
    </row>
    <row r="766" spans="2:7">
      <c r="B766" s="105">
        <v>331</v>
      </c>
      <c r="C766" s="100" t="e">
        <f t="shared" si="61"/>
        <v>#NUM!</v>
      </c>
      <c r="D766" s="100" t="e">
        <f t="shared" si="62"/>
        <v>#NUM!</v>
      </c>
      <c r="E766" s="100" t="e">
        <f t="shared" si="63"/>
        <v>#NUM!</v>
      </c>
      <c r="F766" s="100" t="e">
        <f t="shared" si="64"/>
        <v>#NUM!</v>
      </c>
      <c r="G766" s="107" t="e">
        <f t="shared" si="65"/>
        <v>#NUM!</v>
      </c>
    </row>
    <row r="767" spans="2:7">
      <c r="B767" s="105">
        <v>332</v>
      </c>
      <c r="C767" s="100" t="e">
        <f t="shared" si="61"/>
        <v>#NUM!</v>
      </c>
      <c r="D767" s="100" t="e">
        <f t="shared" si="62"/>
        <v>#NUM!</v>
      </c>
      <c r="E767" s="100" t="e">
        <f t="shared" si="63"/>
        <v>#NUM!</v>
      </c>
      <c r="F767" s="100" t="e">
        <f t="shared" si="64"/>
        <v>#NUM!</v>
      </c>
      <c r="G767" s="107" t="e">
        <f t="shared" si="65"/>
        <v>#NUM!</v>
      </c>
    </row>
    <row r="768" spans="2:7">
      <c r="B768" s="105">
        <v>333</v>
      </c>
      <c r="C768" s="100" t="e">
        <f t="shared" si="61"/>
        <v>#NUM!</v>
      </c>
      <c r="D768" s="100" t="e">
        <f t="shared" si="62"/>
        <v>#NUM!</v>
      </c>
      <c r="E768" s="100" t="e">
        <f t="shared" si="63"/>
        <v>#NUM!</v>
      </c>
      <c r="F768" s="100" t="e">
        <f t="shared" si="64"/>
        <v>#NUM!</v>
      </c>
      <c r="G768" s="107" t="e">
        <f t="shared" si="65"/>
        <v>#NUM!</v>
      </c>
    </row>
    <row r="769" spans="2:7">
      <c r="B769" s="105">
        <v>334</v>
      </c>
      <c r="C769" s="100" t="e">
        <f t="shared" si="61"/>
        <v>#NUM!</v>
      </c>
      <c r="D769" s="100" t="e">
        <f t="shared" si="62"/>
        <v>#NUM!</v>
      </c>
      <c r="E769" s="100" t="e">
        <f t="shared" si="63"/>
        <v>#NUM!</v>
      </c>
      <c r="F769" s="100" t="e">
        <f t="shared" si="64"/>
        <v>#NUM!</v>
      </c>
      <c r="G769" s="107" t="e">
        <f t="shared" si="65"/>
        <v>#NUM!</v>
      </c>
    </row>
    <row r="770" spans="2:7">
      <c r="B770" s="105">
        <v>335</v>
      </c>
      <c r="C770" s="100" t="e">
        <f t="shared" si="61"/>
        <v>#NUM!</v>
      </c>
      <c r="D770" s="100" t="e">
        <f t="shared" si="62"/>
        <v>#NUM!</v>
      </c>
      <c r="E770" s="100" t="e">
        <f t="shared" si="63"/>
        <v>#NUM!</v>
      </c>
      <c r="F770" s="100" t="e">
        <f t="shared" si="64"/>
        <v>#NUM!</v>
      </c>
      <c r="G770" s="107" t="e">
        <f t="shared" si="65"/>
        <v>#NUM!</v>
      </c>
    </row>
    <row r="771" spans="2:7">
      <c r="B771" s="105">
        <v>336</v>
      </c>
      <c r="C771" s="100" t="e">
        <f t="shared" si="61"/>
        <v>#NUM!</v>
      </c>
      <c r="D771" s="100" t="e">
        <f t="shared" si="62"/>
        <v>#NUM!</v>
      </c>
      <c r="E771" s="100" t="e">
        <f t="shared" si="63"/>
        <v>#NUM!</v>
      </c>
      <c r="F771" s="100" t="e">
        <f t="shared" si="64"/>
        <v>#NUM!</v>
      </c>
      <c r="G771" s="107" t="e">
        <f t="shared" si="65"/>
        <v>#NUM!</v>
      </c>
    </row>
    <row r="772" spans="2:7">
      <c r="B772" s="105">
        <v>337</v>
      </c>
      <c r="C772" s="100" t="e">
        <f t="shared" si="61"/>
        <v>#NUM!</v>
      </c>
      <c r="D772" s="100" t="e">
        <f t="shared" si="62"/>
        <v>#NUM!</v>
      </c>
      <c r="E772" s="100" t="e">
        <f t="shared" si="63"/>
        <v>#NUM!</v>
      </c>
      <c r="F772" s="100" t="e">
        <f t="shared" si="64"/>
        <v>#NUM!</v>
      </c>
      <c r="G772" s="107" t="e">
        <f t="shared" si="65"/>
        <v>#NUM!</v>
      </c>
    </row>
    <row r="773" spans="2:7">
      <c r="B773" s="105">
        <v>338</v>
      </c>
      <c r="C773" s="100" t="e">
        <f t="shared" si="61"/>
        <v>#NUM!</v>
      </c>
      <c r="D773" s="100" t="e">
        <f t="shared" si="62"/>
        <v>#NUM!</v>
      </c>
      <c r="E773" s="100" t="e">
        <f t="shared" si="63"/>
        <v>#NUM!</v>
      </c>
      <c r="F773" s="100" t="e">
        <f t="shared" si="64"/>
        <v>#NUM!</v>
      </c>
      <c r="G773" s="107" t="e">
        <f t="shared" si="65"/>
        <v>#NUM!</v>
      </c>
    </row>
    <row r="774" spans="2:7">
      <c r="B774" s="105">
        <v>339</v>
      </c>
      <c r="C774" s="100" t="e">
        <f t="shared" si="61"/>
        <v>#NUM!</v>
      </c>
      <c r="D774" s="100" t="e">
        <f t="shared" si="62"/>
        <v>#NUM!</v>
      </c>
      <c r="E774" s="100" t="e">
        <f t="shared" si="63"/>
        <v>#NUM!</v>
      </c>
      <c r="F774" s="100" t="e">
        <f t="shared" si="64"/>
        <v>#NUM!</v>
      </c>
      <c r="G774" s="107" t="e">
        <f t="shared" si="65"/>
        <v>#NUM!</v>
      </c>
    </row>
    <row r="775" spans="2:7">
      <c r="B775" s="105">
        <v>340</v>
      </c>
      <c r="C775" s="100" t="e">
        <f t="shared" si="61"/>
        <v>#NUM!</v>
      </c>
      <c r="D775" s="100" t="e">
        <f t="shared" si="62"/>
        <v>#NUM!</v>
      </c>
      <c r="E775" s="100" t="e">
        <f t="shared" si="63"/>
        <v>#NUM!</v>
      </c>
      <c r="F775" s="100" t="e">
        <f t="shared" si="64"/>
        <v>#NUM!</v>
      </c>
      <c r="G775" s="107" t="e">
        <f t="shared" si="65"/>
        <v>#NUM!</v>
      </c>
    </row>
    <row r="776" spans="2:7">
      <c r="B776" s="105">
        <v>341</v>
      </c>
      <c r="C776" s="100" t="e">
        <f t="shared" si="61"/>
        <v>#NUM!</v>
      </c>
      <c r="D776" s="100" t="e">
        <f t="shared" si="62"/>
        <v>#NUM!</v>
      </c>
      <c r="E776" s="100" t="e">
        <f t="shared" si="63"/>
        <v>#NUM!</v>
      </c>
      <c r="F776" s="100" t="e">
        <f t="shared" si="64"/>
        <v>#NUM!</v>
      </c>
      <c r="G776" s="107" t="e">
        <f t="shared" si="65"/>
        <v>#NUM!</v>
      </c>
    </row>
    <row r="777" spans="2:7">
      <c r="B777" s="105">
        <v>342</v>
      </c>
      <c r="C777" s="100" t="e">
        <f t="shared" si="61"/>
        <v>#NUM!</v>
      </c>
      <c r="D777" s="100" t="e">
        <f t="shared" si="62"/>
        <v>#NUM!</v>
      </c>
      <c r="E777" s="100" t="e">
        <f t="shared" si="63"/>
        <v>#NUM!</v>
      </c>
      <c r="F777" s="100" t="e">
        <f t="shared" si="64"/>
        <v>#NUM!</v>
      </c>
      <c r="G777" s="107" t="e">
        <f t="shared" si="65"/>
        <v>#NUM!</v>
      </c>
    </row>
    <row r="778" spans="2:7">
      <c r="B778" s="105">
        <v>343</v>
      </c>
      <c r="C778" s="100" t="e">
        <f t="shared" si="61"/>
        <v>#NUM!</v>
      </c>
      <c r="D778" s="100" t="e">
        <f t="shared" si="62"/>
        <v>#NUM!</v>
      </c>
      <c r="E778" s="100" t="e">
        <f t="shared" si="63"/>
        <v>#NUM!</v>
      </c>
      <c r="F778" s="100" t="e">
        <f t="shared" si="64"/>
        <v>#NUM!</v>
      </c>
      <c r="G778" s="107" t="e">
        <f t="shared" si="65"/>
        <v>#NUM!</v>
      </c>
    </row>
    <row r="779" spans="2:7">
      <c r="B779" s="105">
        <v>344</v>
      </c>
      <c r="C779" s="100" t="e">
        <f t="shared" si="61"/>
        <v>#NUM!</v>
      </c>
      <c r="D779" s="100" t="e">
        <f t="shared" si="62"/>
        <v>#NUM!</v>
      </c>
      <c r="E779" s="100" t="e">
        <f t="shared" si="63"/>
        <v>#NUM!</v>
      </c>
      <c r="F779" s="100" t="e">
        <f t="shared" si="64"/>
        <v>#NUM!</v>
      </c>
      <c r="G779" s="107" t="e">
        <f t="shared" si="65"/>
        <v>#NUM!</v>
      </c>
    </row>
    <row r="780" spans="2:7">
      <c r="B780" s="105">
        <v>345</v>
      </c>
      <c r="C780" s="100" t="e">
        <f t="shared" si="61"/>
        <v>#NUM!</v>
      </c>
      <c r="D780" s="100" t="e">
        <f t="shared" si="62"/>
        <v>#NUM!</v>
      </c>
      <c r="E780" s="100" t="e">
        <f t="shared" si="63"/>
        <v>#NUM!</v>
      </c>
      <c r="F780" s="100" t="e">
        <f t="shared" si="64"/>
        <v>#NUM!</v>
      </c>
      <c r="G780" s="107" t="e">
        <f t="shared" si="65"/>
        <v>#NUM!</v>
      </c>
    </row>
    <row r="781" spans="2:7">
      <c r="B781" s="105">
        <v>346</v>
      </c>
      <c r="C781" s="100" t="e">
        <f t="shared" si="61"/>
        <v>#NUM!</v>
      </c>
      <c r="D781" s="100" t="e">
        <f t="shared" si="62"/>
        <v>#NUM!</v>
      </c>
      <c r="E781" s="100" t="e">
        <f t="shared" si="63"/>
        <v>#NUM!</v>
      </c>
      <c r="F781" s="100" t="e">
        <f t="shared" si="64"/>
        <v>#NUM!</v>
      </c>
      <c r="G781" s="107" t="e">
        <f t="shared" si="65"/>
        <v>#NUM!</v>
      </c>
    </row>
    <row r="782" spans="2:7">
      <c r="B782" s="105">
        <v>347</v>
      </c>
      <c r="C782" s="100" t="e">
        <f t="shared" si="61"/>
        <v>#NUM!</v>
      </c>
      <c r="D782" s="100" t="e">
        <f t="shared" si="62"/>
        <v>#NUM!</v>
      </c>
      <c r="E782" s="100" t="e">
        <f t="shared" si="63"/>
        <v>#NUM!</v>
      </c>
      <c r="F782" s="100" t="e">
        <f t="shared" si="64"/>
        <v>#NUM!</v>
      </c>
      <c r="G782" s="107" t="e">
        <f t="shared" si="65"/>
        <v>#NUM!</v>
      </c>
    </row>
    <row r="783" spans="2:7">
      <c r="B783" s="105">
        <v>348</v>
      </c>
      <c r="C783" s="100" t="e">
        <f t="shared" si="61"/>
        <v>#NUM!</v>
      </c>
      <c r="D783" s="100" t="e">
        <f t="shared" si="62"/>
        <v>#NUM!</v>
      </c>
      <c r="E783" s="100" t="e">
        <f t="shared" si="63"/>
        <v>#NUM!</v>
      </c>
      <c r="F783" s="100" t="e">
        <f t="shared" si="64"/>
        <v>#NUM!</v>
      </c>
      <c r="G783" s="107" t="e">
        <f t="shared" si="65"/>
        <v>#NUM!</v>
      </c>
    </row>
    <row r="784" spans="2:7">
      <c r="B784" s="105">
        <v>349</v>
      </c>
      <c r="C784" s="100" t="e">
        <f t="shared" si="61"/>
        <v>#NUM!</v>
      </c>
      <c r="D784" s="100" t="e">
        <f t="shared" si="62"/>
        <v>#NUM!</v>
      </c>
      <c r="E784" s="100" t="e">
        <f t="shared" si="63"/>
        <v>#NUM!</v>
      </c>
      <c r="F784" s="100" t="e">
        <f t="shared" si="64"/>
        <v>#NUM!</v>
      </c>
      <c r="G784" s="107" t="e">
        <f t="shared" si="65"/>
        <v>#NUM!</v>
      </c>
    </row>
    <row r="785" spans="2:7">
      <c r="B785" s="105">
        <v>350</v>
      </c>
      <c r="C785" s="100" t="e">
        <f t="shared" si="61"/>
        <v>#NUM!</v>
      </c>
      <c r="D785" s="100" t="e">
        <f t="shared" si="62"/>
        <v>#NUM!</v>
      </c>
      <c r="E785" s="100" t="e">
        <f t="shared" si="63"/>
        <v>#NUM!</v>
      </c>
      <c r="F785" s="100" t="e">
        <f t="shared" si="64"/>
        <v>#NUM!</v>
      </c>
      <c r="G785" s="107" t="e">
        <f t="shared" si="65"/>
        <v>#NUM!</v>
      </c>
    </row>
    <row r="786" spans="2:7">
      <c r="B786" s="105">
        <v>351</v>
      </c>
      <c r="C786" s="100" t="e">
        <f t="shared" si="61"/>
        <v>#NUM!</v>
      </c>
      <c r="D786" s="100" t="e">
        <f t="shared" si="62"/>
        <v>#NUM!</v>
      </c>
      <c r="E786" s="100" t="e">
        <f t="shared" si="63"/>
        <v>#NUM!</v>
      </c>
      <c r="F786" s="100" t="e">
        <f t="shared" si="64"/>
        <v>#NUM!</v>
      </c>
      <c r="G786" s="107" t="e">
        <f t="shared" si="65"/>
        <v>#NUM!</v>
      </c>
    </row>
    <row r="787" spans="2:7">
      <c r="B787" s="105">
        <v>352</v>
      </c>
      <c r="C787" s="100" t="e">
        <f t="shared" si="61"/>
        <v>#NUM!</v>
      </c>
      <c r="D787" s="100" t="e">
        <f t="shared" si="62"/>
        <v>#NUM!</v>
      </c>
      <c r="E787" s="100" t="e">
        <f t="shared" si="63"/>
        <v>#NUM!</v>
      </c>
      <c r="F787" s="100" t="e">
        <f t="shared" si="64"/>
        <v>#NUM!</v>
      </c>
      <c r="G787" s="107" t="e">
        <f t="shared" si="65"/>
        <v>#NUM!</v>
      </c>
    </row>
    <row r="788" spans="2:7">
      <c r="B788" s="105">
        <v>353</v>
      </c>
      <c r="C788" s="100" t="e">
        <f t="shared" si="61"/>
        <v>#NUM!</v>
      </c>
      <c r="D788" s="100" t="e">
        <f t="shared" si="62"/>
        <v>#NUM!</v>
      </c>
      <c r="E788" s="100" t="e">
        <f t="shared" si="63"/>
        <v>#NUM!</v>
      </c>
      <c r="F788" s="100" t="e">
        <f t="shared" si="64"/>
        <v>#NUM!</v>
      </c>
      <c r="G788" s="107" t="e">
        <f t="shared" si="65"/>
        <v>#NUM!</v>
      </c>
    </row>
    <row r="789" spans="2:7">
      <c r="B789" s="105">
        <v>354</v>
      </c>
      <c r="C789" s="100" t="e">
        <f t="shared" si="61"/>
        <v>#NUM!</v>
      </c>
      <c r="D789" s="100" t="e">
        <f t="shared" si="62"/>
        <v>#NUM!</v>
      </c>
      <c r="E789" s="100" t="e">
        <f t="shared" si="63"/>
        <v>#NUM!</v>
      </c>
      <c r="F789" s="100" t="e">
        <f t="shared" si="64"/>
        <v>#NUM!</v>
      </c>
      <c r="G789" s="107" t="e">
        <f t="shared" si="65"/>
        <v>#NUM!</v>
      </c>
    </row>
    <row r="790" spans="2:7">
      <c r="B790" s="105">
        <v>355</v>
      </c>
      <c r="C790" s="100" t="e">
        <f t="shared" si="61"/>
        <v>#NUM!</v>
      </c>
      <c r="D790" s="100" t="e">
        <f t="shared" si="62"/>
        <v>#NUM!</v>
      </c>
      <c r="E790" s="100" t="e">
        <f t="shared" si="63"/>
        <v>#NUM!</v>
      </c>
      <c r="F790" s="100" t="e">
        <f t="shared" si="64"/>
        <v>#NUM!</v>
      </c>
      <c r="G790" s="107" t="e">
        <f t="shared" si="65"/>
        <v>#NUM!</v>
      </c>
    </row>
    <row r="791" spans="2:7">
      <c r="B791" s="105">
        <v>356</v>
      </c>
      <c r="C791" s="100" t="e">
        <f t="shared" si="61"/>
        <v>#NUM!</v>
      </c>
      <c r="D791" s="100" t="e">
        <f t="shared" si="62"/>
        <v>#NUM!</v>
      </c>
      <c r="E791" s="100" t="e">
        <f t="shared" si="63"/>
        <v>#NUM!</v>
      </c>
      <c r="F791" s="100" t="e">
        <f t="shared" si="64"/>
        <v>#NUM!</v>
      </c>
      <c r="G791" s="107" t="e">
        <f t="shared" si="65"/>
        <v>#NUM!</v>
      </c>
    </row>
    <row r="792" spans="2:7">
      <c r="B792" s="105">
        <v>357</v>
      </c>
      <c r="C792" s="100" t="e">
        <f t="shared" si="61"/>
        <v>#NUM!</v>
      </c>
      <c r="D792" s="100" t="e">
        <f t="shared" si="62"/>
        <v>#NUM!</v>
      </c>
      <c r="E792" s="100" t="e">
        <f t="shared" si="63"/>
        <v>#NUM!</v>
      </c>
      <c r="F792" s="100" t="e">
        <f t="shared" si="64"/>
        <v>#NUM!</v>
      </c>
      <c r="G792" s="107" t="e">
        <f t="shared" si="65"/>
        <v>#NUM!</v>
      </c>
    </row>
    <row r="793" spans="2:7">
      <c r="B793" s="105">
        <v>358</v>
      </c>
      <c r="C793" s="100" t="e">
        <f t="shared" si="61"/>
        <v>#NUM!</v>
      </c>
      <c r="D793" s="100" t="e">
        <f t="shared" si="62"/>
        <v>#NUM!</v>
      </c>
      <c r="E793" s="100" t="e">
        <f t="shared" si="63"/>
        <v>#NUM!</v>
      </c>
      <c r="F793" s="100" t="e">
        <f t="shared" si="64"/>
        <v>#NUM!</v>
      </c>
      <c r="G793" s="107" t="e">
        <f t="shared" si="65"/>
        <v>#NUM!</v>
      </c>
    </row>
    <row r="794" spans="2:7">
      <c r="B794" s="105">
        <v>359</v>
      </c>
      <c r="C794" s="100" t="e">
        <f t="shared" si="61"/>
        <v>#NUM!</v>
      </c>
      <c r="D794" s="100" t="e">
        <f t="shared" si="62"/>
        <v>#NUM!</v>
      </c>
      <c r="E794" s="100" t="e">
        <f t="shared" si="63"/>
        <v>#NUM!</v>
      </c>
      <c r="F794" s="100" t="e">
        <f t="shared" si="64"/>
        <v>#NUM!</v>
      </c>
      <c r="G794" s="107" t="e">
        <f t="shared" si="65"/>
        <v>#NUM!</v>
      </c>
    </row>
    <row r="795" spans="2:7">
      <c r="B795" s="105">
        <v>360</v>
      </c>
      <c r="C795" s="100" t="e">
        <f t="shared" si="61"/>
        <v>#NUM!</v>
      </c>
      <c r="D795" s="100" t="e">
        <f t="shared" si="62"/>
        <v>#NUM!</v>
      </c>
      <c r="E795" s="100" t="e">
        <f t="shared" si="63"/>
        <v>#NUM!</v>
      </c>
      <c r="F795" s="100" t="e">
        <f t="shared" si="64"/>
        <v>#NUM!</v>
      </c>
      <c r="G795" s="107" t="e">
        <f t="shared" si="65"/>
        <v>#NUM!</v>
      </c>
    </row>
    <row r="796" spans="2:7">
      <c r="B796" s="105">
        <v>361</v>
      </c>
      <c r="C796" s="100" t="e">
        <f t="shared" si="61"/>
        <v>#NUM!</v>
      </c>
      <c r="D796" s="100" t="e">
        <f t="shared" si="62"/>
        <v>#NUM!</v>
      </c>
      <c r="E796" s="100" t="e">
        <f t="shared" si="63"/>
        <v>#NUM!</v>
      </c>
      <c r="F796" s="100" t="e">
        <f t="shared" si="64"/>
        <v>#NUM!</v>
      </c>
      <c r="G796" s="107" t="e">
        <f t="shared" si="65"/>
        <v>#NUM!</v>
      </c>
    </row>
    <row r="797" spans="2:7">
      <c r="B797" s="105">
        <v>362</v>
      </c>
      <c r="C797" s="100" t="e">
        <f t="shared" si="61"/>
        <v>#NUM!</v>
      </c>
      <c r="D797" s="100" t="e">
        <f t="shared" si="62"/>
        <v>#NUM!</v>
      </c>
      <c r="E797" s="100" t="e">
        <f t="shared" si="63"/>
        <v>#NUM!</v>
      </c>
      <c r="F797" s="100" t="e">
        <f t="shared" si="64"/>
        <v>#NUM!</v>
      </c>
      <c r="G797" s="107" t="e">
        <f t="shared" si="65"/>
        <v>#NUM!</v>
      </c>
    </row>
    <row r="798" spans="2:7">
      <c r="B798" s="105">
        <v>363</v>
      </c>
      <c r="C798" s="100" t="e">
        <f t="shared" si="61"/>
        <v>#NUM!</v>
      </c>
      <c r="D798" s="100" t="e">
        <f t="shared" si="62"/>
        <v>#NUM!</v>
      </c>
      <c r="E798" s="100" t="e">
        <f t="shared" si="63"/>
        <v>#NUM!</v>
      </c>
      <c r="F798" s="100" t="e">
        <f t="shared" si="64"/>
        <v>#NUM!</v>
      </c>
      <c r="G798" s="107" t="e">
        <f t="shared" si="65"/>
        <v>#NUM!</v>
      </c>
    </row>
    <row r="799" spans="2:7">
      <c r="B799" s="105">
        <v>364</v>
      </c>
      <c r="C799" s="100" t="e">
        <f t="shared" si="61"/>
        <v>#NUM!</v>
      </c>
      <c r="D799" s="100" t="e">
        <f t="shared" si="62"/>
        <v>#NUM!</v>
      </c>
      <c r="E799" s="100" t="e">
        <f t="shared" si="63"/>
        <v>#NUM!</v>
      </c>
      <c r="F799" s="100" t="e">
        <f t="shared" si="64"/>
        <v>#NUM!</v>
      </c>
      <c r="G799" s="107" t="e">
        <f t="shared" si="65"/>
        <v>#NUM!</v>
      </c>
    </row>
    <row r="800" spans="2:7">
      <c r="B800" s="105">
        <v>365</v>
      </c>
      <c r="C800" s="100" t="e">
        <f t="shared" si="61"/>
        <v>#NUM!</v>
      </c>
      <c r="D800" s="100" t="e">
        <f t="shared" si="62"/>
        <v>#NUM!</v>
      </c>
      <c r="E800" s="100" t="e">
        <f t="shared" si="63"/>
        <v>#NUM!</v>
      </c>
      <c r="F800" s="100" t="e">
        <f t="shared" si="64"/>
        <v>#NUM!</v>
      </c>
      <c r="G800" s="107" t="e">
        <f t="shared" si="65"/>
        <v>#NUM!</v>
      </c>
    </row>
    <row r="801" spans="2:7">
      <c r="B801" s="105">
        <v>366</v>
      </c>
      <c r="C801" s="100" t="e">
        <f t="shared" si="61"/>
        <v>#NUM!</v>
      </c>
      <c r="D801" s="100" t="e">
        <f t="shared" si="62"/>
        <v>#NUM!</v>
      </c>
      <c r="E801" s="100" t="e">
        <f t="shared" si="63"/>
        <v>#NUM!</v>
      </c>
      <c r="F801" s="100" t="e">
        <f t="shared" si="64"/>
        <v>#NUM!</v>
      </c>
      <c r="G801" s="107" t="e">
        <f t="shared" si="65"/>
        <v>#NUM!</v>
      </c>
    </row>
    <row r="802" spans="2:7">
      <c r="B802" s="105">
        <v>367</v>
      </c>
      <c r="C802" s="100" t="e">
        <f t="shared" si="61"/>
        <v>#NUM!</v>
      </c>
      <c r="D802" s="100" t="e">
        <f t="shared" si="62"/>
        <v>#NUM!</v>
      </c>
      <c r="E802" s="100" t="e">
        <f t="shared" si="63"/>
        <v>#NUM!</v>
      </c>
      <c r="F802" s="100" t="e">
        <f t="shared" si="64"/>
        <v>#NUM!</v>
      </c>
      <c r="G802" s="107" t="e">
        <f t="shared" si="65"/>
        <v>#NUM!</v>
      </c>
    </row>
    <row r="803" spans="2:7">
      <c r="B803" s="105">
        <v>368</v>
      </c>
      <c r="C803" s="100" t="e">
        <f t="shared" si="61"/>
        <v>#NUM!</v>
      </c>
      <c r="D803" s="100" t="e">
        <f t="shared" si="62"/>
        <v>#NUM!</v>
      </c>
      <c r="E803" s="100" t="e">
        <f t="shared" si="63"/>
        <v>#NUM!</v>
      </c>
      <c r="F803" s="100" t="e">
        <f t="shared" si="64"/>
        <v>#NUM!</v>
      </c>
      <c r="G803" s="107" t="e">
        <f t="shared" si="65"/>
        <v>#NUM!</v>
      </c>
    </row>
    <row r="804" spans="2:7">
      <c r="B804" s="105">
        <v>369</v>
      </c>
      <c r="C804" s="100" t="e">
        <f t="shared" si="61"/>
        <v>#NUM!</v>
      </c>
      <c r="D804" s="100" t="e">
        <f t="shared" si="62"/>
        <v>#NUM!</v>
      </c>
      <c r="E804" s="100" t="e">
        <f t="shared" si="63"/>
        <v>#NUM!</v>
      </c>
      <c r="F804" s="100" t="e">
        <f t="shared" si="64"/>
        <v>#NUM!</v>
      </c>
      <c r="G804" s="107" t="e">
        <f t="shared" si="65"/>
        <v>#NUM!</v>
      </c>
    </row>
    <row r="805" spans="2:7">
      <c r="B805" s="105">
        <v>370</v>
      </c>
      <c r="C805" s="100" t="e">
        <f t="shared" si="61"/>
        <v>#NUM!</v>
      </c>
      <c r="D805" s="100" t="e">
        <f t="shared" si="62"/>
        <v>#NUM!</v>
      </c>
      <c r="E805" s="100" t="e">
        <f t="shared" si="63"/>
        <v>#NUM!</v>
      </c>
      <c r="F805" s="100" t="e">
        <f t="shared" si="64"/>
        <v>#NUM!</v>
      </c>
      <c r="G805" s="107" t="e">
        <f t="shared" si="65"/>
        <v>#NUM!</v>
      </c>
    </row>
    <row r="806" spans="2:7">
      <c r="B806" s="105">
        <v>371</v>
      </c>
      <c r="C806" s="100" t="e">
        <f t="shared" si="61"/>
        <v>#NUM!</v>
      </c>
      <c r="D806" s="100" t="e">
        <f t="shared" si="62"/>
        <v>#NUM!</v>
      </c>
      <c r="E806" s="100" t="e">
        <f t="shared" si="63"/>
        <v>#NUM!</v>
      </c>
      <c r="F806" s="100" t="e">
        <f t="shared" si="64"/>
        <v>#NUM!</v>
      </c>
      <c r="G806" s="107" t="e">
        <f t="shared" si="65"/>
        <v>#NUM!</v>
      </c>
    </row>
    <row r="807" spans="2:7">
      <c r="B807" s="105">
        <v>372</v>
      </c>
      <c r="C807" s="100" t="e">
        <f t="shared" si="61"/>
        <v>#NUM!</v>
      </c>
      <c r="D807" s="100" t="e">
        <f t="shared" si="62"/>
        <v>#NUM!</v>
      </c>
      <c r="E807" s="100" t="e">
        <f t="shared" si="63"/>
        <v>#NUM!</v>
      </c>
      <c r="F807" s="100" t="e">
        <f t="shared" si="64"/>
        <v>#NUM!</v>
      </c>
      <c r="G807" s="107" t="e">
        <f t="shared" si="65"/>
        <v>#NUM!</v>
      </c>
    </row>
    <row r="808" spans="2:7">
      <c r="B808" s="105">
        <v>373</v>
      </c>
      <c r="C808" s="100" t="e">
        <f t="shared" si="61"/>
        <v>#NUM!</v>
      </c>
      <c r="D808" s="100" t="e">
        <f t="shared" si="62"/>
        <v>#NUM!</v>
      </c>
      <c r="E808" s="100" t="e">
        <f t="shared" si="63"/>
        <v>#NUM!</v>
      </c>
      <c r="F808" s="100" t="e">
        <f t="shared" si="64"/>
        <v>#NUM!</v>
      </c>
      <c r="G808" s="107" t="e">
        <f t="shared" si="65"/>
        <v>#NUM!</v>
      </c>
    </row>
    <row r="809" spans="2:7">
      <c r="B809" s="105">
        <v>374</v>
      </c>
      <c r="C809" s="100" t="e">
        <f t="shared" si="61"/>
        <v>#NUM!</v>
      </c>
      <c r="D809" s="100" t="e">
        <f t="shared" si="62"/>
        <v>#NUM!</v>
      </c>
      <c r="E809" s="100" t="e">
        <f t="shared" si="63"/>
        <v>#NUM!</v>
      </c>
      <c r="F809" s="100" t="e">
        <f t="shared" si="64"/>
        <v>#NUM!</v>
      </c>
      <c r="G809" s="107" t="e">
        <f t="shared" si="65"/>
        <v>#NUM!</v>
      </c>
    </row>
    <row r="810" spans="2:7">
      <c r="B810" s="105">
        <v>375</v>
      </c>
      <c r="C810" s="100" t="e">
        <f t="shared" si="61"/>
        <v>#NUM!</v>
      </c>
      <c r="D810" s="100" t="e">
        <f t="shared" si="62"/>
        <v>#NUM!</v>
      </c>
      <c r="E810" s="100" t="e">
        <f t="shared" si="63"/>
        <v>#NUM!</v>
      </c>
      <c r="F810" s="100" t="e">
        <f t="shared" si="64"/>
        <v>#NUM!</v>
      </c>
      <c r="G810" s="107" t="e">
        <f t="shared" si="65"/>
        <v>#NUM!</v>
      </c>
    </row>
    <row r="811" spans="2:7">
      <c r="B811" s="105">
        <v>376</v>
      </c>
      <c r="C811" s="100" t="e">
        <f t="shared" si="61"/>
        <v>#NUM!</v>
      </c>
      <c r="D811" s="100" t="e">
        <f t="shared" si="62"/>
        <v>#NUM!</v>
      </c>
      <c r="E811" s="100" t="e">
        <f t="shared" si="63"/>
        <v>#NUM!</v>
      </c>
      <c r="F811" s="100" t="e">
        <f t="shared" si="64"/>
        <v>#NUM!</v>
      </c>
      <c r="G811" s="107" t="e">
        <f t="shared" si="65"/>
        <v>#NUM!</v>
      </c>
    </row>
    <row r="812" spans="2:7">
      <c r="B812" s="105">
        <v>377</v>
      </c>
      <c r="C812" s="100" t="e">
        <f t="shared" si="61"/>
        <v>#NUM!</v>
      </c>
      <c r="D812" s="100" t="e">
        <f t="shared" si="62"/>
        <v>#NUM!</v>
      </c>
      <c r="E812" s="100" t="e">
        <f t="shared" si="63"/>
        <v>#NUM!</v>
      </c>
      <c r="F812" s="100" t="e">
        <f t="shared" si="64"/>
        <v>#NUM!</v>
      </c>
      <c r="G812" s="107" t="e">
        <f t="shared" si="65"/>
        <v>#NUM!</v>
      </c>
    </row>
    <row r="813" spans="2:7">
      <c r="B813" s="105">
        <v>378</v>
      </c>
      <c r="C813" s="100" t="e">
        <f t="shared" si="61"/>
        <v>#NUM!</v>
      </c>
      <c r="D813" s="100" t="e">
        <f t="shared" si="62"/>
        <v>#NUM!</v>
      </c>
      <c r="E813" s="100" t="e">
        <f t="shared" si="63"/>
        <v>#NUM!</v>
      </c>
      <c r="F813" s="100" t="e">
        <f t="shared" si="64"/>
        <v>#NUM!</v>
      </c>
      <c r="G813" s="107" t="e">
        <f t="shared" si="65"/>
        <v>#NUM!</v>
      </c>
    </row>
    <row r="814" spans="2:7">
      <c r="B814" s="105">
        <v>379</v>
      </c>
      <c r="C814" s="100" t="e">
        <f t="shared" si="61"/>
        <v>#NUM!</v>
      </c>
      <c r="D814" s="100" t="e">
        <f t="shared" si="62"/>
        <v>#NUM!</v>
      </c>
      <c r="E814" s="100" t="e">
        <f t="shared" si="63"/>
        <v>#NUM!</v>
      </c>
      <c r="F814" s="100" t="e">
        <f t="shared" si="64"/>
        <v>#NUM!</v>
      </c>
      <c r="G814" s="107" t="e">
        <f t="shared" si="65"/>
        <v>#NUM!</v>
      </c>
    </row>
    <row r="815" spans="2:7">
      <c r="B815" s="105">
        <v>380</v>
      </c>
      <c r="C815" s="100" t="e">
        <f t="shared" si="61"/>
        <v>#NUM!</v>
      </c>
      <c r="D815" s="100" t="e">
        <f t="shared" si="62"/>
        <v>#NUM!</v>
      </c>
      <c r="E815" s="100" t="e">
        <f t="shared" si="63"/>
        <v>#NUM!</v>
      </c>
      <c r="F815" s="100" t="e">
        <f t="shared" si="64"/>
        <v>#NUM!</v>
      </c>
      <c r="G815" s="107" t="e">
        <f t="shared" si="65"/>
        <v>#NUM!</v>
      </c>
    </row>
    <row r="816" spans="2:7">
      <c r="B816" s="105">
        <v>381</v>
      </c>
      <c r="C816" s="100" t="e">
        <f t="shared" si="61"/>
        <v>#NUM!</v>
      </c>
      <c r="D816" s="100" t="e">
        <f t="shared" si="62"/>
        <v>#NUM!</v>
      </c>
      <c r="E816" s="100" t="e">
        <f t="shared" si="63"/>
        <v>#NUM!</v>
      </c>
      <c r="F816" s="100" t="e">
        <f t="shared" si="64"/>
        <v>#NUM!</v>
      </c>
      <c r="G816" s="107" t="e">
        <f t="shared" si="65"/>
        <v>#NUM!</v>
      </c>
    </row>
    <row r="817" spans="2:7">
      <c r="B817" s="105">
        <v>382</v>
      </c>
      <c r="C817" s="100" t="e">
        <f t="shared" si="61"/>
        <v>#NUM!</v>
      </c>
      <c r="D817" s="100" t="e">
        <f t="shared" si="62"/>
        <v>#NUM!</v>
      </c>
      <c r="E817" s="100" t="e">
        <f t="shared" si="63"/>
        <v>#NUM!</v>
      </c>
      <c r="F817" s="100" t="e">
        <f t="shared" si="64"/>
        <v>#NUM!</v>
      </c>
      <c r="G817" s="107" t="e">
        <f t="shared" si="65"/>
        <v>#NUM!</v>
      </c>
    </row>
    <row r="818" spans="2:7">
      <c r="B818" s="105">
        <v>383</v>
      </c>
      <c r="C818" s="100" t="e">
        <f t="shared" si="61"/>
        <v>#NUM!</v>
      </c>
      <c r="D818" s="100" t="e">
        <f t="shared" si="62"/>
        <v>#NUM!</v>
      </c>
      <c r="E818" s="100" t="e">
        <f t="shared" si="63"/>
        <v>#NUM!</v>
      </c>
      <c r="F818" s="100" t="e">
        <f t="shared" si="64"/>
        <v>#NUM!</v>
      </c>
      <c r="G818" s="107" t="e">
        <f t="shared" si="65"/>
        <v>#NUM!</v>
      </c>
    </row>
    <row r="819" spans="2:7">
      <c r="B819" s="105">
        <v>384</v>
      </c>
      <c r="C819" s="100" t="e">
        <f t="shared" si="61"/>
        <v>#NUM!</v>
      </c>
      <c r="D819" s="100" t="e">
        <f t="shared" si="62"/>
        <v>#NUM!</v>
      </c>
      <c r="E819" s="100" t="e">
        <f t="shared" si="63"/>
        <v>#NUM!</v>
      </c>
      <c r="F819" s="100" t="e">
        <f t="shared" si="64"/>
        <v>#NUM!</v>
      </c>
      <c r="G819" s="107" t="e">
        <f t="shared" si="65"/>
        <v>#NUM!</v>
      </c>
    </row>
    <row r="820" spans="2:7">
      <c r="B820" s="105">
        <v>385</v>
      </c>
      <c r="C820" s="100" t="e">
        <f t="shared" si="61"/>
        <v>#NUM!</v>
      </c>
      <c r="D820" s="100" t="e">
        <f t="shared" si="62"/>
        <v>#NUM!</v>
      </c>
      <c r="E820" s="100" t="e">
        <f t="shared" si="63"/>
        <v>#NUM!</v>
      </c>
      <c r="F820" s="100" t="e">
        <f t="shared" si="64"/>
        <v>#NUM!</v>
      </c>
      <c r="G820" s="107" t="e">
        <f t="shared" si="65"/>
        <v>#NUM!</v>
      </c>
    </row>
    <row r="821" spans="2:7">
      <c r="B821" s="105">
        <v>386</v>
      </c>
      <c r="C821" s="100" t="e">
        <f t="shared" si="61"/>
        <v>#NUM!</v>
      </c>
      <c r="D821" s="100" t="e">
        <f t="shared" si="62"/>
        <v>#NUM!</v>
      </c>
      <c r="E821" s="100" t="e">
        <f t="shared" si="63"/>
        <v>#NUM!</v>
      </c>
      <c r="F821" s="100" t="e">
        <f t="shared" si="64"/>
        <v>#NUM!</v>
      </c>
      <c r="G821" s="107" t="e">
        <f t="shared" si="65"/>
        <v>#NUM!</v>
      </c>
    </row>
    <row r="822" spans="2:7">
      <c r="B822" s="105">
        <v>387</v>
      </c>
      <c r="C822" s="100" t="e">
        <f t="shared" ref="C822:C855" si="66">PPMT(C$432/12,B822,D$432*12,B$432*-1,0,0)</f>
        <v>#NUM!</v>
      </c>
      <c r="D822" s="100" t="e">
        <f t="shared" ref="D822:D855" si="67">IPMT(C$432/12,B822,D$432*12,B$432*-1,0)</f>
        <v>#NUM!</v>
      </c>
      <c r="E822" s="100" t="e">
        <f t="shared" ref="E822:E855" si="68">E821-C822</f>
        <v>#NUM!</v>
      </c>
      <c r="F822" s="100" t="e">
        <f t="shared" ref="F822:F855" si="69">SUM(C822:D822)</f>
        <v>#NUM!</v>
      </c>
      <c r="G822" s="107" t="e">
        <f t="shared" ref="G822:G855" si="70">F822*12</f>
        <v>#NUM!</v>
      </c>
    </row>
    <row r="823" spans="2:7">
      <c r="B823" s="105">
        <v>388</v>
      </c>
      <c r="C823" s="100" t="e">
        <f t="shared" si="66"/>
        <v>#NUM!</v>
      </c>
      <c r="D823" s="100" t="e">
        <f t="shared" si="67"/>
        <v>#NUM!</v>
      </c>
      <c r="E823" s="100" t="e">
        <f t="shared" si="68"/>
        <v>#NUM!</v>
      </c>
      <c r="F823" s="100" t="e">
        <f t="shared" si="69"/>
        <v>#NUM!</v>
      </c>
      <c r="G823" s="107" t="e">
        <f t="shared" si="70"/>
        <v>#NUM!</v>
      </c>
    </row>
    <row r="824" spans="2:7">
      <c r="B824" s="105">
        <v>389</v>
      </c>
      <c r="C824" s="100" t="e">
        <f t="shared" si="66"/>
        <v>#NUM!</v>
      </c>
      <c r="D824" s="100" t="e">
        <f t="shared" si="67"/>
        <v>#NUM!</v>
      </c>
      <c r="E824" s="100" t="e">
        <f t="shared" si="68"/>
        <v>#NUM!</v>
      </c>
      <c r="F824" s="100" t="e">
        <f t="shared" si="69"/>
        <v>#NUM!</v>
      </c>
      <c r="G824" s="107" t="e">
        <f t="shared" si="70"/>
        <v>#NUM!</v>
      </c>
    </row>
    <row r="825" spans="2:7">
      <c r="B825" s="105">
        <v>390</v>
      </c>
      <c r="C825" s="100" t="e">
        <f t="shared" si="66"/>
        <v>#NUM!</v>
      </c>
      <c r="D825" s="100" t="e">
        <f t="shared" si="67"/>
        <v>#NUM!</v>
      </c>
      <c r="E825" s="100" t="e">
        <f t="shared" si="68"/>
        <v>#NUM!</v>
      </c>
      <c r="F825" s="100" t="e">
        <f t="shared" si="69"/>
        <v>#NUM!</v>
      </c>
      <c r="G825" s="107" t="e">
        <f t="shared" si="70"/>
        <v>#NUM!</v>
      </c>
    </row>
    <row r="826" spans="2:7">
      <c r="B826" s="105">
        <v>391</v>
      </c>
      <c r="C826" s="100" t="e">
        <f t="shared" si="66"/>
        <v>#NUM!</v>
      </c>
      <c r="D826" s="100" t="e">
        <f t="shared" si="67"/>
        <v>#NUM!</v>
      </c>
      <c r="E826" s="100" t="e">
        <f t="shared" si="68"/>
        <v>#NUM!</v>
      </c>
      <c r="F826" s="100" t="e">
        <f t="shared" si="69"/>
        <v>#NUM!</v>
      </c>
      <c r="G826" s="107" t="e">
        <f t="shared" si="70"/>
        <v>#NUM!</v>
      </c>
    </row>
    <row r="827" spans="2:7">
      <c r="B827" s="105">
        <v>392</v>
      </c>
      <c r="C827" s="100" t="e">
        <f t="shared" si="66"/>
        <v>#NUM!</v>
      </c>
      <c r="D827" s="100" t="e">
        <f t="shared" si="67"/>
        <v>#NUM!</v>
      </c>
      <c r="E827" s="100" t="e">
        <f t="shared" si="68"/>
        <v>#NUM!</v>
      </c>
      <c r="F827" s="100" t="e">
        <f t="shared" si="69"/>
        <v>#NUM!</v>
      </c>
      <c r="G827" s="107" t="e">
        <f t="shared" si="70"/>
        <v>#NUM!</v>
      </c>
    </row>
    <row r="828" spans="2:7">
      <c r="B828" s="105">
        <v>393</v>
      </c>
      <c r="C828" s="100" t="e">
        <f t="shared" si="66"/>
        <v>#NUM!</v>
      </c>
      <c r="D828" s="100" t="e">
        <f t="shared" si="67"/>
        <v>#NUM!</v>
      </c>
      <c r="E828" s="100" t="e">
        <f t="shared" si="68"/>
        <v>#NUM!</v>
      </c>
      <c r="F828" s="100" t="e">
        <f t="shared" si="69"/>
        <v>#NUM!</v>
      </c>
      <c r="G828" s="107" t="e">
        <f t="shared" si="70"/>
        <v>#NUM!</v>
      </c>
    </row>
    <row r="829" spans="2:7">
      <c r="B829" s="105">
        <v>394</v>
      </c>
      <c r="C829" s="100" t="e">
        <f t="shared" si="66"/>
        <v>#NUM!</v>
      </c>
      <c r="D829" s="100" t="e">
        <f t="shared" si="67"/>
        <v>#NUM!</v>
      </c>
      <c r="E829" s="100" t="e">
        <f t="shared" si="68"/>
        <v>#NUM!</v>
      </c>
      <c r="F829" s="100" t="e">
        <f t="shared" si="69"/>
        <v>#NUM!</v>
      </c>
      <c r="G829" s="107" t="e">
        <f t="shared" si="70"/>
        <v>#NUM!</v>
      </c>
    </row>
    <row r="830" spans="2:7">
      <c r="B830" s="105">
        <v>395</v>
      </c>
      <c r="C830" s="100" t="e">
        <f t="shared" si="66"/>
        <v>#NUM!</v>
      </c>
      <c r="D830" s="100" t="e">
        <f t="shared" si="67"/>
        <v>#NUM!</v>
      </c>
      <c r="E830" s="100" t="e">
        <f t="shared" si="68"/>
        <v>#NUM!</v>
      </c>
      <c r="F830" s="100" t="e">
        <f t="shared" si="69"/>
        <v>#NUM!</v>
      </c>
      <c r="G830" s="107" t="e">
        <f t="shared" si="70"/>
        <v>#NUM!</v>
      </c>
    </row>
    <row r="831" spans="2:7">
      <c r="B831" s="105">
        <v>396</v>
      </c>
      <c r="C831" s="100" t="e">
        <f t="shared" si="66"/>
        <v>#NUM!</v>
      </c>
      <c r="D831" s="100" t="e">
        <f t="shared" si="67"/>
        <v>#NUM!</v>
      </c>
      <c r="E831" s="100" t="e">
        <f t="shared" si="68"/>
        <v>#NUM!</v>
      </c>
      <c r="F831" s="100" t="e">
        <f t="shared" si="69"/>
        <v>#NUM!</v>
      </c>
      <c r="G831" s="107" t="e">
        <f t="shared" si="70"/>
        <v>#NUM!</v>
      </c>
    </row>
    <row r="832" spans="2:7">
      <c r="B832" s="105">
        <v>397</v>
      </c>
      <c r="C832" s="100" t="e">
        <f t="shared" si="66"/>
        <v>#NUM!</v>
      </c>
      <c r="D832" s="100" t="e">
        <f t="shared" si="67"/>
        <v>#NUM!</v>
      </c>
      <c r="E832" s="100" t="e">
        <f t="shared" si="68"/>
        <v>#NUM!</v>
      </c>
      <c r="F832" s="100" t="e">
        <f t="shared" si="69"/>
        <v>#NUM!</v>
      </c>
      <c r="G832" s="107" t="e">
        <f t="shared" si="70"/>
        <v>#NUM!</v>
      </c>
    </row>
    <row r="833" spans="2:7">
      <c r="B833" s="105">
        <v>398</v>
      </c>
      <c r="C833" s="100" t="e">
        <f t="shared" si="66"/>
        <v>#NUM!</v>
      </c>
      <c r="D833" s="100" t="e">
        <f t="shared" si="67"/>
        <v>#NUM!</v>
      </c>
      <c r="E833" s="100" t="e">
        <f t="shared" si="68"/>
        <v>#NUM!</v>
      </c>
      <c r="F833" s="100" t="e">
        <f t="shared" si="69"/>
        <v>#NUM!</v>
      </c>
      <c r="G833" s="107" t="e">
        <f t="shared" si="70"/>
        <v>#NUM!</v>
      </c>
    </row>
    <row r="834" spans="2:7">
      <c r="B834" s="105">
        <v>399</v>
      </c>
      <c r="C834" s="100" t="e">
        <f t="shared" si="66"/>
        <v>#NUM!</v>
      </c>
      <c r="D834" s="100" t="e">
        <f t="shared" si="67"/>
        <v>#NUM!</v>
      </c>
      <c r="E834" s="100" t="e">
        <f t="shared" si="68"/>
        <v>#NUM!</v>
      </c>
      <c r="F834" s="100" t="e">
        <f t="shared" si="69"/>
        <v>#NUM!</v>
      </c>
      <c r="G834" s="107" t="e">
        <f t="shared" si="70"/>
        <v>#NUM!</v>
      </c>
    </row>
    <row r="835" spans="2:7">
      <c r="B835" s="105">
        <v>400</v>
      </c>
      <c r="C835" s="100" t="e">
        <f t="shared" si="66"/>
        <v>#NUM!</v>
      </c>
      <c r="D835" s="100" t="e">
        <f t="shared" si="67"/>
        <v>#NUM!</v>
      </c>
      <c r="E835" s="100" t="e">
        <f t="shared" si="68"/>
        <v>#NUM!</v>
      </c>
      <c r="F835" s="100" t="e">
        <f t="shared" si="69"/>
        <v>#NUM!</v>
      </c>
      <c r="G835" s="107" t="e">
        <f t="shared" si="70"/>
        <v>#NUM!</v>
      </c>
    </row>
    <row r="836" spans="2:7">
      <c r="B836" s="105">
        <v>401</v>
      </c>
      <c r="C836" s="100" t="e">
        <f t="shared" si="66"/>
        <v>#NUM!</v>
      </c>
      <c r="D836" s="100" t="e">
        <f t="shared" si="67"/>
        <v>#NUM!</v>
      </c>
      <c r="E836" s="100" t="e">
        <f t="shared" si="68"/>
        <v>#NUM!</v>
      </c>
      <c r="F836" s="100" t="e">
        <f t="shared" si="69"/>
        <v>#NUM!</v>
      </c>
      <c r="G836" s="107" t="e">
        <f t="shared" si="70"/>
        <v>#NUM!</v>
      </c>
    </row>
    <row r="837" spans="2:7">
      <c r="B837" s="105">
        <v>402</v>
      </c>
      <c r="C837" s="100" t="e">
        <f t="shared" si="66"/>
        <v>#NUM!</v>
      </c>
      <c r="D837" s="100" t="e">
        <f t="shared" si="67"/>
        <v>#NUM!</v>
      </c>
      <c r="E837" s="100" t="e">
        <f t="shared" si="68"/>
        <v>#NUM!</v>
      </c>
      <c r="F837" s="100" t="e">
        <f t="shared" si="69"/>
        <v>#NUM!</v>
      </c>
      <c r="G837" s="107" t="e">
        <f t="shared" si="70"/>
        <v>#NUM!</v>
      </c>
    </row>
    <row r="838" spans="2:7">
      <c r="B838" s="105">
        <v>403</v>
      </c>
      <c r="C838" s="100" t="e">
        <f t="shared" si="66"/>
        <v>#NUM!</v>
      </c>
      <c r="D838" s="100" t="e">
        <f t="shared" si="67"/>
        <v>#NUM!</v>
      </c>
      <c r="E838" s="100" t="e">
        <f t="shared" si="68"/>
        <v>#NUM!</v>
      </c>
      <c r="F838" s="100" t="e">
        <f t="shared" si="69"/>
        <v>#NUM!</v>
      </c>
      <c r="G838" s="107" t="e">
        <f t="shared" si="70"/>
        <v>#NUM!</v>
      </c>
    </row>
    <row r="839" spans="2:7">
      <c r="B839" s="105">
        <v>404</v>
      </c>
      <c r="C839" s="100" t="e">
        <f t="shared" si="66"/>
        <v>#NUM!</v>
      </c>
      <c r="D839" s="100" t="e">
        <f t="shared" si="67"/>
        <v>#NUM!</v>
      </c>
      <c r="E839" s="100" t="e">
        <f t="shared" si="68"/>
        <v>#NUM!</v>
      </c>
      <c r="F839" s="100" t="e">
        <f t="shared" si="69"/>
        <v>#NUM!</v>
      </c>
      <c r="G839" s="107" t="e">
        <f t="shared" si="70"/>
        <v>#NUM!</v>
      </c>
    </row>
    <row r="840" spans="2:7">
      <c r="B840" s="105">
        <v>405</v>
      </c>
      <c r="C840" s="100" t="e">
        <f t="shared" si="66"/>
        <v>#NUM!</v>
      </c>
      <c r="D840" s="100" t="e">
        <f t="shared" si="67"/>
        <v>#NUM!</v>
      </c>
      <c r="E840" s="100" t="e">
        <f t="shared" si="68"/>
        <v>#NUM!</v>
      </c>
      <c r="F840" s="100" t="e">
        <f t="shared" si="69"/>
        <v>#NUM!</v>
      </c>
      <c r="G840" s="107" t="e">
        <f t="shared" si="70"/>
        <v>#NUM!</v>
      </c>
    </row>
    <row r="841" spans="2:7">
      <c r="B841" s="105">
        <v>406</v>
      </c>
      <c r="C841" s="100" t="e">
        <f t="shared" si="66"/>
        <v>#NUM!</v>
      </c>
      <c r="D841" s="100" t="e">
        <f t="shared" si="67"/>
        <v>#NUM!</v>
      </c>
      <c r="E841" s="100" t="e">
        <f t="shared" si="68"/>
        <v>#NUM!</v>
      </c>
      <c r="F841" s="100" t="e">
        <f t="shared" si="69"/>
        <v>#NUM!</v>
      </c>
      <c r="G841" s="107" t="e">
        <f t="shared" si="70"/>
        <v>#NUM!</v>
      </c>
    </row>
    <row r="842" spans="2:7">
      <c r="B842" s="105">
        <v>407</v>
      </c>
      <c r="C842" s="100" t="e">
        <f t="shared" si="66"/>
        <v>#NUM!</v>
      </c>
      <c r="D842" s="100" t="e">
        <f t="shared" si="67"/>
        <v>#NUM!</v>
      </c>
      <c r="E842" s="100" t="e">
        <f t="shared" si="68"/>
        <v>#NUM!</v>
      </c>
      <c r="F842" s="100" t="e">
        <f t="shared" si="69"/>
        <v>#NUM!</v>
      </c>
      <c r="G842" s="107" t="e">
        <f t="shared" si="70"/>
        <v>#NUM!</v>
      </c>
    </row>
    <row r="843" spans="2:7">
      <c r="B843" s="105">
        <v>408</v>
      </c>
      <c r="C843" s="100" t="e">
        <f t="shared" si="66"/>
        <v>#NUM!</v>
      </c>
      <c r="D843" s="100" t="e">
        <f t="shared" si="67"/>
        <v>#NUM!</v>
      </c>
      <c r="E843" s="100" t="e">
        <f t="shared" si="68"/>
        <v>#NUM!</v>
      </c>
      <c r="F843" s="100" t="e">
        <f t="shared" si="69"/>
        <v>#NUM!</v>
      </c>
      <c r="G843" s="107" t="e">
        <f t="shared" si="70"/>
        <v>#NUM!</v>
      </c>
    </row>
    <row r="844" spans="2:7">
      <c r="B844" s="105">
        <v>409</v>
      </c>
      <c r="C844" s="100" t="e">
        <f t="shared" si="66"/>
        <v>#NUM!</v>
      </c>
      <c r="D844" s="100" t="e">
        <f t="shared" si="67"/>
        <v>#NUM!</v>
      </c>
      <c r="E844" s="100" t="e">
        <f t="shared" si="68"/>
        <v>#NUM!</v>
      </c>
      <c r="F844" s="100" t="e">
        <f t="shared" si="69"/>
        <v>#NUM!</v>
      </c>
      <c r="G844" s="107" t="e">
        <f t="shared" si="70"/>
        <v>#NUM!</v>
      </c>
    </row>
    <row r="845" spans="2:7">
      <c r="B845" s="105">
        <v>410</v>
      </c>
      <c r="C845" s="100" t="e">
        <f t="shared" si="66"/>
        <v>#NUM!</v>
      </c>
      <c r="D845" s="100" t="e">
        <f t="shared" si="67"/>
        <v>#NUM!</v>
      </c>
      <c r="E845" s="100" t="e">
        <f t="shared" si="68"/>
        <v>#NUM!</v>
      </c>
      <c r="F845" s="100" t="e">
        <f t="shared" si="69"/>
        <v>#NUM!</v>
      </c>
      <c r="G845" s="107" t="e">
        <f t="shared" si="70"/>
        <v>#NUM!</v>
      </c>
    </row>
    <row r="846" spans="2:7">
      <c r="B846" s="105">
        <v>411</v>
      </c>
      <c r="C846" s="100" t="e">
        <f t="shared" si="66"/>
        <v>#NUM!</v>
      </c>
      <c r="D846" s="100" t="e">
        <f t="shared" si="67"/>
        <v>#NUM!</v>
      </c>
      <c r="E846" s="100" t="e">
        <f t="shared" si="68"/>
        <v>#NUM!</v>
      </c>
      <c r="F846" s="100" t="e">
        <f t="shared" si="69"/>
        <v>#NUM!</v>
      </c>
      <c r="G846" s="107" t="e">
        <f t="shared" si="70"/>
        <v>#NUM!</v>
      </c>
    </row>
    <row r="847" spans="2:7">
      <c r="B847" s="105">
        <v>412</v>
      </c>
      <c r="C847" s="100" t="e">
        <f t="shared" si="66"/>
        <v>#NUM!</v>
      </c>
      <c r="D847" s="100" t="e">
        <f t="shared" si="67"/>
        <v>#NUM!</v>
      </c>
      <c r="E847" s="100" t="e">
        <f t="shared" si="68"/>
        <v>#NUM!</v>
      </c>
      <c r="F847" s="100" t="e">
        <f t="shared" si="69"/>
        <v>#NUM!</v>
      </c>
      <c r="G847" s="107" t="e">
        <f t="shared" si="70"/>
        <v>#NUM!</v>
      </c>
    </row>
    <row r="848" spans="2:7">
      <c r="B848" s="105">
        <v>413</v>
      </c>
      <c r="C848" s="100" t="e">
        <f t="shared" si="66"/>
        <v>#NUM!</v>
      </c>
      <c r="D848" s="100" t="e">
        <f t="shared" si="67"/>
        <v>#NUM!</v>
      </c>
      <c r="E848" s="100" t="e">
        <f t="shared" si="68"/>
        <v>#NUM!</v>
      </c>
      <c r="F848" s="100" t="e">
        <f t="shared" si="69"/>
        <v>#NUM!</v>
      </c>
      <c r="G848" s="107" t="e">
        <f t="shared" si="70"/>
        <v>#NUM!</v>
      </c>
    </row>
    <row r="849" spans="2:7">
      <c r="B849" s="105">
        <v>414</v>
      </c>
      <c r="C849" s="100" t="e">
        <f t="shared" si="66"/>
        <v>#NUM!</v>
      </c>
      <c r="D849" s="100" t="e">
        <f t="shared" si="67"/>
        <v>#NUM!</v>
      </c>
      <c r="E849" s="100" t="e">
        <f t="shared" si="68"/>
        <v>#NUM!</v>
      </c>
      <c r="F849" s="100" t="e">
        <f t="shared" si="69"/>
        <v>#NUM!</v>
      </c>
      <c r="G849" s="107" t="e">
        <f t="shared" si="70"/>
        <v>#NUM!</v>
      </c>
    </row>
    <row r="850" spans="2:7">
      <c r="B850" s="105">
        <v>415</v>
      </c>
      <c r="C850" s="100" t="e">
        <f t="shared" si="66"/>
        <v>#NUM!</v>
      </c>
      <c r="D850" s="100" t="e">
        <f t="shared" si="67"/>
        <v>#NUM!</v>
      </c>
      <c r="E850" s="100" t="e">
        <f t="shared" si="68"/>
        <v>#NUM!</v>
      </c>
      <c r="F850" s="100" t="e">
        <f t="shared" si="69"/>
        <v>#NUM!</v>
      </c>
      <c r="G850" s="107" t="e">
        <f t="shared" si="70"/>
        <v>#NUM!</v>
      </c>
    </row>
    <row r="851" spans="2:7">
      <c r="B851" s="105">
        <v>416</v>
      </c>
      <c r="C851" s="100" t="e">
        <f t="shared" si="66"/>
        <v>#NUM!</v>
      </c>
      <c r="D851" s="100" t="e">
        <f t="shared" si="67"/>
        <v>#NUM!</v>
      </c>
      <c r="E851" s="100" t="e">
        <f t="shared" si="68"/>
        <v>#NUM!</v>
      </c>
      <c r="F851" s="100" t="e">
        <f t="shared" si="69"/>
        <v>#NUM!</v>
      </c>
      <c r="G851" s="107" t="e">
        <f t="shared" si="70"/>
        <v>#NUM!</v>
      </c>
    </row>
    <row r="852" spans="2:7">
      <c r="B852" s="105">
        <v>417</v>
      </c>
      <c r="C852" s="100" t="e">
        <f t="shared" si="66"/>
        <v>#NUM!</v>
      </c>
      <c r="D852" s="100" t="e">
        <f t="shared" si="67"/>
        <v>#NUM!</v>
      </c>
      <c r="E852" s="100" t="e">
        <f t="shared" si="68"/>
        <v>#NUM!</v>
      </c>
      <c r="F852" s="100" t="e">
        <f t="shared" si="69"/>
        <v>#NUM!</v>
      </c>
      <c r="G852" s="107" t="e">
        <f t="shared" si="70"/>
        <v>#NUM!</v>
      </c>
    </row>
    <row r="853" spans="2:7">
      <c r="B853" s="105">
        <v>418</v>
      </c>
      <c r="C853" s="100" t="e">
        <f t="shared" si="66"/>
        <v>#NUM!</v>
      </c>
      <c r="D853" s="100" t="e">
        <f t="shared" si="67"/>
        <v>#NUM!</v>
      </c>
      <c r="E853" s="100" t="e">
        <f t="shared" si="68"/>
        <v>#NUM!</v>
      </c>
      <c r="F853" s="100" t="e">
        <f t="shared" si="69"/>
        <v>#NUM!</v>
      </c>
      <c r="G853" s="107" t="e">
        <f t="shared" si="70"/>
        <v>#NUM!</v>
      </c>
    </row>
    <row r="854" spans="2:7">
      <c r="B854" s="105">
        <v>419</v>
      </c>
      <c r="C854" s="100" t="e">
        <f t="shared" si="66"/>
        <v>#NUM!</v>
      </c>
      <c r="D854" s="100" t="e">
        <f t="shared" si="67"/>
        <v>#NUM!</v>
      </c>
      <c r="E854" s="100" t="e">
        <f t="shared" si="68"/>
        <v>#NUM!</v>
      </c>
      <c r="F854" s="100" t="e">
        <f t="shared" si="69"/>
        <v>#NUM!</v>
      </c>
      <c r="G854" s="107" t="e">
        <f t="shared" si="70"/>
        <v>#NUM!</v>
      </c>
    </row>
    <row r="855" spans="2:7">
      <c r="B855" s="105">
        <v>420</v>
      </c>
      <c r="C855" s="100" t="e">
        <f t="shared" si="66"/>
        <v>#NUM!</v>
      </c>
      <c r="D855" s="100" t="e">
        <f t="shared" si="67"/>
        <v>#NUM!</v>
      </c>
      <c r="E855" s="100" t="e">
        <f t="shared" si="68"/>
        <v>#NUM!</v>
      </c>
      <c r="F855" s="100" t="e">
        <f t="shared" si="69"/>
        <v>#NUM!</v>
      </c>
      <c r="G855" s="107" t="e">
        <f t="shared" si="70"/>
        <v>#NUM!</v>
      </c>
    </row>
    <row r="856" spans="2:7">
      <c r="C856" s="108"/>
      <c r="D856" s="108"/>
      <c r="F856" s="108"/>
    </row>
    <row r="858" spans="2:7">
      <c r="B858" s="39" t="s">
        <v>71</v>
      </c>
    </row>
    <row r="859" spans="2:7">
      <c r="B859" s="97" t="s">
        <v>70</v>
      </c>
      <c r="C859" s="97" t="s">
        <v>29</v>
      </c>
      <c r="D859" s="97" t="s">
        <v>28</v>
      </c>
      <c r="E859" s="97" t="s">
        <v>67</v>
      </c>
      <c r="F859" s="97" t="s">
        <v>68</v>
      </c>
    </row>
    <row r="860" spans="2:7">
      <c r="B860" s="100">
        <f>VLOOKUP(入力シート!AD117*12,住宅ローン返済表!B434:G855,4,0)</f>
        <v>-3.5506673157215118E-9</v>
      </c>
      <c r="C860" s="101">
        <f>入力シート!AF117*0.01</f>
        <v>0</v>
      </c>
      <c r="D860" s="102">
        <f>入力シート!V117-入力シート!Z117-入力シート!AD117</f>
        <v>0</v>
      </c>
      <c r="E860" s="100" t="e">
        <f>SUM(C864:D864)</f>
        <v>#NUM!</v>
      </c>
      <c r="F860" s="107" t="e">
        <f>E860*12</f>
        <v>#NUM!</v>
      </c>
    </row>
    <row r="862" spans="2:7">
      <c r="B862" s="97" t="s">
        <v>69</v>
      </c>
      <c r="C862" s="97" t="s">
        <v>31</v>
      </c>
      <c r="D862" s="97" t="s">
        <v>32</v>
      </c>
      <c r="E862" s="97" t="s">
        <v>33</v>
      </c>
      <c r="F862" s="97" t="s">
        <v>67</v>
      </c>
      <c r="G862" s="97" t="s">
        <v>68</v>
      </c>
    </row>
    <row r="863" spans="2:7">
      <c r="B863" s="105">
        <v>0</v>
      </c>
      <c r="C863" s="106" t="s">
        <v>34</v>
      </c>
      <c r="D863" s="106" t="s">
        <v>34</v>
      </c>
      <c r="E863" s="100">
        <f>B860</f>
        <v>-3.5506673157215118E-9</v>
      </c>
      <c r="F863" s="105"/>
      <c r="G863" s="105"/>
    </row>
    <row r="864" spans="2:7">
      <c r="B864" s="105">
        <v>1</v>
      </c>
      <c r="C864" s="100" t="e">
        <f>PPMT(C$860/12,B864,D$860*12,B$860*-1,0,0)</f>
        <v>#NUM!</v>
      </c>
      <c r="D864" s="100" t="e">
        <f>IPMT(C$860/12,B864,D$860*12,B$860*-1,0)</f>
        <v>#NUM!</v>
      </c>
      <c r="E864" s="100" t="e">
        <f>E863-C864</f>
        <v>#NUM!</v>
      </c>
      <c r="F864" s="100" t="e">
        <f>SUM(C864:D864)</f>
        <v>#NUM!</v>
      </c>
      <c r="G864" s="107" t="e">
        <f>F864*12</f>
        <v>#NUM!</v>
      </c>
    </row>
    <row r="865" spans="2:7">
      <c r="B865" s="105">
        <v>2</v>
      </c>
      <c r="C865" s="100" t="e">
        <f t="shared" ref="C865:C928" si="71">PPMT(C$860/12,B865,D$860*12,B$860*-1,0,0)</f>
        <v>#NUM!</v>
      </c>
      <c r="D865" s="100" t="e">
        <f t="shared" ref="D865:D928" si="72">IPMT(C$860/12,B865,D$860*12,B$860*-1,0)</f>
        <v>#NUM!</v>
      </c>
      <c r="E865" s="100" t="e">
        <f t="shared" ref="E865:E928" si="73">E864-C865</f>
        <v>#NUM!</v>
      </c>
      <c r="F865" s="100" t="e">
        <f t="shared" ref="F865:F928" si="74">SUM(C865:D865)</f>
        <v>#NUM!</v>
      </c>
      <c r="G865" s="107" t="e">
        <f t="shared" ref="G865:G928" si="75">F865*12</f>
        <v>#NUM!</v>
      </c>
    </row>
    <row r="866" spans="2:7">
      <c r="B866" s="105">
        <v>3</v>
      </c>
      <c r="C866" s="100" t="e">
        <f t="shared" si="71"/>
        <v>#NUM!</v>
      </c>
      <c r="D866" s="100" t="e">
        <f t="shared" si="72"/>
        <v>#NUM!</v>
      </c>
      <c r="E866" s="100" t="e">
        <f t="shared" si="73"/>
        <v>#NUM!</v>
      </c>
      <c r="F866" s="100" t="e">
        <f t="shared" si="74"/>
        <v>#NUM!</v>
      </c>
      <c r="G866" s="107" t="e">
        <f t="shared" si="75"/>
        <v>#NUM!</v>
      </c>
    </row>
    <row r="867" spans="2:7">
      <c r="B867" s="105">
        <v>4</v>
      </c>
      <c r="C867" s="100" t="e">
        <f t="shared" si="71"/>
        <v>#NUM!</v>
      </c>
      <c r="D867" s="100" t="e">
        <f t="shared" si="72"/>
        <v>#NUM!</v>
      </c>
      <c r="E867" s="100" t="e">
        <f t="shared" si="73"/>
        <v>#NUM!</v>
      </c>
      <c r="F867" s="100" t="e">
        <f t="shared" si="74"/>
        <v>#NUM!</v>
      </c>
      <c r="G867" s="107" t="e">
        <f t="shared" si="75"/>
        <v>#NUM!</v>
      </c>
    </row>
    <row r="868" spans="2:7">
      <c r="B868" s="105">
        <v>5</v>
      </c>
      <c r="C868" s="100" t="e">
        <f t="shared" si="71"/>
        <v>#NUM!</v>
      </c>
      <c r="D868" s="100" t="e">
        <f t="shared" si="72"/>
        <v>#NUM!</v>
      </c>
      <c r="E868" s="100" t="e">
        <f t="shared" si="73"/>
        <v>#NUM!</v>
      </c>
      <c r="F868" s="100" t="e">
        <f t="shared" si="74"/>
        <v>#NUM!</v>
      </c>
      <c r="G868" s="107" t="e">
        <f t="shared" si="75"/>
        <v>#NUM!</v>
      </c>
    </row>
    <row r="869" spans="2:7">
      <c r="B869" s="105">
        <v>6</v>
      </c>
      <c r="C869" s="100" t="e">
        <f t="shared" si="71"/>
        <v>#NUM!</v>
      </c>
      <c r="D869" s="100" t="e">
        <f t="shared" si="72"/>
        <v>#NUM!</v>
      </c>
      <c r="E869" s="100" t="e">
        <f t="shared" si="73"/>
        <v>#NUM!</v>
      </c>
      <c r="F869" s="100" t="e">
        <f t="shared" si="74"/>
        <v>#NUM!</v>
      </c>
      <c r="G869" s="107" t="e">
        <f t="shared" si="75"/>
        <v>#NUM!</v>
      </c>
    </row>
    <row r="870" spans="2:7">
      <c r="B870" s="105">
        <v>7</v>
      </c>
      <c r="C870" s="100" t="e">
        <f t="shared" si="71"/>
        <v>#NUM!</v>
      </c>
      <c r="D870" s="100" t="e">
        <f t="shared" si="72"/>
        <v>#NUM!</v>
      </c>
      <c r="E870" s="100" t="e">
        <f t="shared" si="73"/>
        <v>#NUM!</v>
      </c>
      <c r="F870" s="100" t="e">
        <f t="shared" si="74"/>
        <v>#NUM!</v>
      </c>
      <c r="G870" s="107" t="e">
        <f t="shared" si="75"/>
        <v>#NUM!</v>
      </c>
    </row>
    <row r="871" spans="2:7">
      <c r="B871" s="105">
        <v>8</v>
      </c>
      <c r="C871" s="100" t="e">
        <f t="shared" si="71"/>
        <v>#NUM!</v>
      </c>
      <c r="D871" s="100" t="e">
        <f t="shared" si="72"/>
        <v>#NUM!</v>
      </c>
      <c r="E871" s="100" t="e">
        <f t="shared" si="73"/>
        <v>#NUM!</v>
      </c>
      <c r="F871" s="100" t="e">
        <f t="shared" si="74"/>
        <v>#NUM!</v>
      </c>
      <c r="G871" s="107" t="e">
        <f t="shared" si="75"/>
        <v>#NUM!</v>
      </c>
    </row>
    <row r="872" spans="2:7">
      <c r="B872" s="105">
        <v>9</v>
      </c>
      <c r="C872" s="100" t="e">
        <f t="shared" si="71"/>
        <v>#NUM!</v>
      </c>
      <c r="D872" s="100" t="e">
        <f t="shared" si="72"/>
        <v>#NUM!</v>
      </c>
      <c r="E872" s="100" t="e">
        <f t="shared" si="73"/>
        <v>#NUM!</v>
      </c>
      <c r="F872" s="100" t="e">
        <f t="shared" si="74"/>
        <v>#NUM!</v>
      </c>
      <c r="G872" s="107" t="e">
        <f t="shared" si="75"/>
        <v>#NUM!</v>
      </c>
    </row>
    <row r="873" spans="2:7">
      <c r="B873" s="105">
        <v>10</v>
      </c>
      <c r="C873" s="100" t="e">
        <f t="shared" si="71"/>
        <v>#NUM!</v>
      </c>
      <c r="D873" s="100" t="e">
        <f t="shared" si="72"/>
        <v>#NUM!</v>
      </c>
      <c r="E873" s="100" t="e">
        <f t="shared" si="73"/>
        <v>#NUM!</v>
      </c>
      <c r="F873" s="100" t="e">
        <f t="shared" si="74"/>
        <v>#NUM!</v>
      </c>
      <c r="G873" s="107" t="e">
        <f t="shared" si="75"/>
        <v>#NUM!</v>
      </c>
    </row>
    <row r="874" spans="2:7">
      <c r="B874" s="105">
        <v>11</v>
      </c>
      <c r="C874" s="100" t="e">
        <f t="shared" si="71"/>
        <v>#NUM!</v>
      </c>
      <c r="D874" s="100" t="e">
        <f t="shared" si="72"/>
        <v>#NUM!</v>
      </c>
      <c r="E874" s="100" t="e">
        <f t="shared" si="73"/>
        <v>#NUM!</v>
      </c>
      <c r="F874" s="100" t="e">
        <f t="shared" si="74"/>
        <v>#NUM!</v>
      </c>
      <c r="G874" s="107" t="e">
        <f t="shared" si="75"/>
        <v>#NUM!</v>
      </c>
    </row>
    <row r="875" spans="2:7">
      <c r="B875" s="105">
        <v>12</v>
      </c>
      <c r="C875" s="100" t="e">
        <f t="shared" si="71"/>
        <v>#NUM!</v>
      </c>
      <c r="D875" s="100" t="e">
        <f t="shared" si="72"/>
        <v>#NUM!</v>
      </c>
      <c r="E875" s="100" t="e">
        <f t="shared" si="73"/>
        <v>#NUM!</v>
      </c>
      <c r="F875" s="100" t="e">
        <f t="shared" si="74"/>
        <v>#NUM!</v>
      </c>
      <c r="G875" s="107" t="e">
        <f t="shared" si="75"/>
        <v>#NUM!</v>
      </c>
    </row>
    <row r="876" spans="2:7">
      <c r="B876" s="105">
        <v>13</v>
      </c>
      <c r="C876" s="100" t="e">
        <f t="shared" si="71"/>
        <v>#NUM!</v>
      </c>
      <c r="D876" s="100" t="e">
        <f t="shared" si="72"/>
        <v>#NUM!</v>
      </c>
      <c r="E876" s="100" t="e">
        <f t="shared" si="73"/>
        <v>#NUM!</v>
      </c>
      <c r="F876" s="100" t="e">
        <f t="shared" si="74"/>
        <v>#NUM!</v>
      </c>
      <c r="G876" s="107" t="e">
        <f t="shared" si="75"/>
        <v>#NUM!</v>
      </c>
    </row>
    <row r="877" spans="2:7">
      <c r="B877" s="105">
        <v>14</v>
      </c>
      <c r="C877" s="100" t="e">
        <f t="shared" si="71"/>
        <v>#NUM!</v>
      </c>
      <c r="D877" s="100" t="e">
        <f t="shared" si="72"/>
        <v>#NUM!</v>
      </c>
      <c r="E877" s="100" t="e">
        <f t="shared" si="73"/>
        <v>#NUM!</v>
      </c>
      <c r="F877" s="100" t="e">
        <f t="shared" si="74"/>
        <v>#NUM!</v>
      </c>
      <c r="G877" s="107" t="e">
        <f t="shared" si="75"/>
        <v>#NUM!</v>
      </c>
    </row>
    <row r="878" spans="2:7">
      <c r="B878" s="105">
        <v>15</v>
      </c>
      <c r="C878" s="100" t="e">
        <f t="shared" si="71"/>
        <v>#NUM!</v>
      </c>
      <c r="D878" s="100" t="e">
        <f t="shared" si="72"/>
        <v>#NUM!</v>
      </c>
      <c r="E878" s="100" t="e">
        <f t="shared" si="73"/>
        <v>#NUM!</v>
      </c>
      <c r="F878" s="100" t="e">
        <f t="shared" si="74"/>
        <v>#NUM!</v>
      </c>
      <c r="G878" s="107" t="e">
        <f t="shared" si="75"/>
        <v>#NUM!</v>
      </c>
    </row>
    <row r="879" spans="2:7">
      <c r="B879" s="105">
        <v>16</v>
      </c>
      <c r="C879" s="100" t="e">
        <f t="shared" si="71"/>
        <v>#NUM!</v>
      </c>
      <c r="D879" s="100" t="e">
        <f t="shared" si="72"/>
        <v>#NUM!</v>
      </c>
      <c r="E879" s="100" t="e">
        <f t="shared" si="73"/>
        <v>#NUM!</v>
      </c>
      <c r="F879" s="100" t="e">
        <f t="shared" si="74"/>
        <v>#NUM!</v>
      </c>
      <c r="G879" s="107" t="e">
        <f t="shared" si="75"/>
        <v>#NUM!</v>
      </c>
    </row>
    <row r="880" spans="2:7">
      <c r="B880" s="105">
        <v>17</v>
      </c>
      <c r="C880" s="100" t="e">
        <f t="shared" si="71"/>
        <v>#NUM!</v>
      </c>
      <c r="D880" s="100" t="e">
        <f t="shared" si="72"/>
        <v>#NUM!</v>
      </c>
      <c r="E880" s="100" t="e">
        <f t="shared" si="73"/>
        <v>#NUM!</v>
      </c>
      <c r="F880" s="100" t="e">
        <f t="shared" si="74"/>
        <v>#NUM!</v>
      </c>
      <c r="G880" s="107" t="e">
        <f t="shared" si="75"/>
        <v>#NUM!</v>
      </c>
    </row>
    <row r="881" spans="2:7">
      <c r="B881" s="105">
        <v>18</v>
      </c>
      <c r="C881" s="100" t="e">
        <f t="shared" si="71"/>
        <v>#NUM!</v>
      </c>
      <c r="D881" s="100" t="e">
        <f t="shared" si="72"/>
        <v>#NUM!</v>
      </c>
      <c r="E881" s="100" t="e">
        <f t="shared" si="73"/>
        <v>#NUM!</v>
      </c>
      <c r="F881" s="100" t="e">
        <f t="shared" si="74"/>
        <v>#NUM!</v>
      </c>
      <c r="G881" s="107" t="e">
        <f t="shared" si="75"/>
        <v>#NUM!</v>
      </c>
    </row>
    <row r="882" spans="2:7">
      <c r="B882" s="105">
        <v>19</v>
      </c>
      <c r="C882" s="100" t="e">
        <f t="shared" si="71"/>
        <v>#NUM!</v>
      </c>
      <c r="D882" s="100" t="e">
        <f t="shared" si="72"/>
        <v>#NUM!</v>
      </c>
      <c r="E882" s="100" t="e">
        <f t="shared" si="73"/>
        <v>#NUM!</v>
      </c>
      <c r="F882" s="100" t="e">
        <f t="shared" si="74"/>
        <v>#NUM!</v>
      </c>
      <c r="G882" s="107" t="e">
        <f t="shared" si="75"/>
        <v>#NUM!</v>
      </c>
    </row>
    <row r="883" spans="2:7">
      <c r="B883" s="105">
        <v>20</v>
      </c>
      <c r="C883" s="100" t="e">
        <f t="shared" si="71"/>
        <v>#NUM!</v>
      </c>
      <c r="D883" s="100" t="e">
        <f t="shared" si="72"/>
        <v>#NUM!</v>
      </c>
      <c r="E883" s="100" t="e">
        <f t="shared" si="73"/>
        <v>#NUM!</v>
      </c>
      <c r="F883" s="100" t="e">
        <f t="shared" si="74"/>
        <v>#NUM!</v>
      </c>
      <c r="G883" s="107" t="e">
        <f t="shared" si="75"/>
        <v>#NUM!</v>
      </c>
    </row>
    <row r="884" spans="2:7">
      <c r="B884" s="105">
        <v>21</v>
      </c>
      <c r="C884" s="100" t="e">
        <f t="shared" si="71"/>
        <v>#NUM!</v>
      </c>
      <c r="D884" s="100" t="e">
        <f t="shared" si="72"/>
        <v>#NUM!</v>
      </c>
      <c r="E884" s="100" t="e">
        <f t="shared" si="73"/>
        <v>#NUM!</v>
      </c>
      <c r="F884" s="100" t="e">
        <f t="shared" si="74"/>
        <v>#NUM!</v>
      </c>
      <c r="G884" s="107" t="e">
        <f t="shared" si="75"/>
        <v>#NUM!</v>
      </c>
    </row>
    <row r="885" spans="2:7">
      <c r="B885" s="105">
        <v>22</v>
      </c>
      <c r="C885" s="100" t="e">
        <f t="shared" si="71"/>
        <v>#NUM!</v>
      </c>
      <c r="D885" s="100" t="e">
        <f t="shared" si="72"/>
        <v>#NUM!</v>
      </c>
      <c r="E885" s="100" t="e">
        <f t="shared" si="73"/>
        <v>#NUM!</v>
      </c>
      <c r="F885" s="100" t="e">
        <f t="shared" si="74"/>
        <v>#NUM!</v>
      </c>
      <c r="G885" s="107" t="e">
        <f t="shared" si="75"/>
        <v>#NUM!</v>
      </c>
    </row>
    <row r="886" spans="2:7">
      <c r="B886" s="105">
        <v>23</v>
      </c>
      <c r="C886" s="100" t="e">
        <f t="shared" si="71"/>
        <v>#NUM!</v>
      </c>
      <c r="D886" s="100" t="e">
        <f t="shared" si="72"/>
        <v>#NUM!</v>
      </c>
      <c r="E886" s="100" t="e">
        <f t="shared" si="73"/>
        <v>#NUM!</v>
      </c>
      <c r="F886" s="100" t="e">
        <f t="shared" si="74"/>
        <v>#NUM!</v>
      </c>
      <c r="G886" s="107" t="e">
        <f t="shared" si="75"/>
        <v>#NUM!</v>
      </c>
    </row>
    <row r="887" spans="2:7">
      <c r="B887" s="105">
        <v>24</v>
      </c>
      <c r="C887" s="100" t="e">
        <f t="shared" si="71"/>
        <v>#NUM!</v>
      </c>
      <c r="D887" s="100" t="e">
        <f t="shared" si="72"/>
        <v>#NUM!</v>
      </c>
      <c r="E887" s="100" t="e">
        <f t="shared" si="73"/>
        <v>#NUM!</v>
      </c>
      <c r="F887" s="100" t="e">
        <f t="shared" si="74"/>
        <v>#NUM!</v>
      </c>
      <c r="G887" s="107" t="e">
        <f t="shared" si="75"/>
        <v>#NUM!</v>
      </c>
    </row>
    <row r="888" spans="2:7">
      <c r="B888" s="105">
        <v>25</v>
      </c>
      <c r="C888" s="100" t="e">
        <f t="shared" si="71"/>
        <v>#NUM!</v>
      </c>
      <c r="D888" s="100" t="e">
        <f t="shared" si="72"/>
        <v>#NUM!</v>
      </c>
      <c r="E888" s="100" t="e">
        <f t="shared" si="73"/>
        <v>#NUM!</v>
      </c>
      <c r="F888" s="100" t="e">
        <f t="shared" si="74"/>
        <v>#NUM!</v>
      </c>
      <c r="G888" s="107" t="e">
        <f t="shared" si="75"/>
        <v>#NUM!</v>
      </c>
    </row>
    <row r="889" spans="2:7">
      <c r="B889" s="105">
        <v>26</v>
      </c>
      <c r="C889" s="100" t="e">
        <f t="shared" si="71"/>
        <v>#NUM!</v>
      </c>
      <c r="D889" s="100" t="e">
        <f t="shared" si="72"/>
        <v>#NUM!</v>
      </c>
      <c r="E889" s="100" t="e">
        <f t="shared" si="73"/>
        <v>#NUM!</v>
      </c>
      <c r="F889" s="100" t="e">
        <f t="shared" si="74"/>
        <v>#NUM!</v>
      </c>
      <c r="G889" s="107" t="e">
        <f t="shared" si="75"/>
        <v>#NUM!</v>
      </c>
    </row>
    <row r="890" spans="2:7">
      <c r="B890" s="105">
        <v>27</v>
      </c>
      <c r="C890" s="100" t="e">
        <f t="shared" si="71"/>
        <v>#NUM!</v>
      </c>
      <c r="D890" s="100" t="e">
        <f t="shared" si="72"/>
        <v>#NUM!</v>
      </c>
      <c r="E890" s="100" t="e">
        <f t="shared" si="73"/>
        <v>#NUM!</v>
      </c>
      <c r="F890" s="100" t="e">
        <f t="shared" si="74"/>
        <v>#NUM!</v>
      </c>
      <c r="G890" s="107" t="e">
        <f t="shared" si="75"/>
        <v>#NUM!</v>
      </c>
    </row>
    <row r="891" spans="2:7">
      <c r="B891" s="105">
        <v>28</v>
      </c>
      <c r="C891" s="100" t="e">
        <f t="shared" si="71"/>
        <v>#NUM!</v>
      </c>
      <c r="D891" s="100" t="e">
        <f t="shared" si="72"/>
        <v>#NUM!</v>
      </c>
      <c r="E891" s="100" t="e">
        <f t="shared" si="73"/>
        <v>#NUM!</v>
      </c>
      <c r="F891" s="100" t="e">
        <f t="shared" si="74"/>
        <v>#NUM!</v>
      </c>
      <c r="G891" s="107" t="e">
        <f t="shared" si="75"/>
        <v>#NUM!</v>
      </c>
    </row>
    <row r="892" spans="2:7">
      <c r="B892" s="105">
        <v>29</v>
      </c>
      <c r="C892" s="100" t="e">
        <f t="shared" si="71"/>
        <v>#NUM!</v>
      </c>
      <c r="D892" s="100" t="e">
        <f t="shared" si="72"/>
        <v>#NUM!</v>
      </c>
      <c r="E892" s="100" t="e">
        <f t="shared" si="73"/>
        <v>#NUM!</v>
      </c>
      <c r="F892" s="100" t="e">
        <f t="shared" si="74"/>
        <v>#NUM!</v>
      </c>
      <c r="G892" s="107" t="e">
        <f t="shared" si="75"/>
        <v>#NUM!</v>
      </c>
    </row>
    <row r="893" spans="2:7">
      <c r="B893" s="105">
        <v>30</v>
      </c>
      <c r="C893" s="100" t="e">
        <f t="shared" si="71"/>
        <v>#NUM!</v>
      </c>
      <c r="D893" s="100" t="e">
        <f t="shared" si="72"/>
        <v>#NUM!</v>
      </c>
      <c r="E893" s="100" t="e">
        <f t="shared" si="73"/>
        <v>#NUM!</v>
      </c>
      <c r="F893" s="100" t="e">
        <f t="shared" si="74"/>
        <v>#NUM!</v>
      </c>
      <c r="G893" s="107" t="e">
        <f t="shared" si="75"/>
        <v>#NUM!</v>
      </c>
    </row>
    <row r="894" spans="2:7">
      <c r="B894" s="105">
        <v>31</v>
      </c>
      <c r="C894" s="100" t="e">
        <f t="shared" si="71"/>
        <v>#NUM!</v>
      </c>
      <c r="D894" s="100" t="e">
        <f t="shared" si="72"/>
        <v>#NUM!</v>
      </c>
      <c r="E894" s="100" t="e">
        <f t="shared" si="73"/>
        <v>#NUM!</v>
      </c>
      <c r="F894" s="100" t="e">
        <f t="shared" si="74"/>
        <v>#NUM!</v>
      </c>
      <c r="G894" s="107" t="e">
        <f t="shared" si="75"/>
        <v>#NUM!</v>
      </c>
    </row>
    <row r="895" spans="2:7">
      <c r="B895" s="105">
        <v>32</v>
      </c>
      <c r="C895" s="100" t="e">
        <f t="shared" si="71"/>
        <v>#NUM!</v>
      </c>
      <c r="D895" s="100" t="e">
        <f t="shared" si="72"/>
        <v>#NUM!</v>
      </c>
      <c r="E895" s="100" t="e">
        <f t="shared" si="73"/>
        <v>#NUM!</v>
      </c>
      <c r="F895" s="100" t="e">
        <f t="shared" si="74"/>
        <v>#NUM!</v>
      </c>
      <c r="G895" s="107" t="e">
        <f t="shared" si="75"/>
        <v>#NUM!</v>
      </c>
    </row>
    <row r="896" spans="2:7">
      <c r="B896" s="105">
        <v>33</v>
      </c>
      <c r="C896" s="100" t="e">
        <f t="shared" si="71"/>
        <v>#NUM!</v>
      </c>
      <c r="D896" s="100" t="e">
        <f t="shared" si="72"/>
        <v>#NUM!</v>
      </c>
      <c r="E896" s="100" t="e">
        <f t="shared" si="73"/>
        <v>#NUM!</v>
      </c>
      <c r="F896" s="100" t="e">
        <f t="shared" si="74"/>
        <v>#NUM!</v>
      </c>
      <c r="G896" s="107" t="e">
        <f t="shared" si="75"/>
        <v>#NUM!</v>
      </c>
    </row>
    <row r="897" spans="2:7">
      <c r="B897" s="105">
        <v>34</v>
      </c>
      <c r="C897" s="100" t="e">
        <f t="shared" si="71"/>
        <v>#NUM!</v>
      </c>
      <c r="D897" s="100" t="e">
        <f t="shared" si="72"/>
        <v>#NUM!</v>
      </c>
      <c r="E897" s="100" t="e">
        <f t="shared" si="73"/>
        <v>#NUM!</v>
      </c>
      <c r="F897" s="100" t="e">
        <f t="shared" si="74"/>
        <v>#NUM!</v>
      </c>
      <c r="G897" s="107" t="e">
        <f t="shared" si="75"/>
        <v>#NUM!</v>
      </c>
    </row>
    <row r="898" spans="2:7">
      <c r="B898" s="105">
        <v>35</v>
      </c>
      <c r="C898" s="100" t="e">
        <f t="shared" si="71"/>
        <v>#NUM!</v>
      </c>
      <c r="D898" s="100" t="e">
        <f t="shared" si="72"/>
        <v>#NUM!</v>
      </c>
      <c r="E898" s="100" t="e">
        <f t="shared" si="73"/>
        <v>#NUM!</v>
      </c>
      <c r="F898" s="100" t="e">
        <f t="shared" si="74"/>
        <v>#NUM!</v>
      </c>
      <c r="G898" s="107" t="e">
        <f t="shared" si="75"/>
        <v>#NUM!</v>
      </c>
    </row>
    <row r="899" spans="2:7">
      <c r="B899" s="105">
        <v>36</v>
      </c>
      <c r="C899" s="100" t="e">
        <f t="shared" si="71"/>
        <v>#NUM!</v>
      </c>
      <c r="D899" s="100" t="e">
        <f t="shared" si="72"/>
        <v>#NUM!</v>
      </c>
      <c r="E899" s="100" t="e">
        <f t="shared" si="73"/>
        <v>#NUM!</v>
      </c>
      <c r="F899" s="100" t="e">
        <f t="shared" si="74"/>
        <v>#NUM!</v>
      </c>
      <c r="G899" s="107" t="e">
        <f t="shared" si="75"/>
        <v>#NUM!</v>
      </c>
    </row>
    <row r="900" spans="2:7">
      <c r="B900" s="105">
        <v>37</v>
      </c>
      <c r="C900" s="100" t="e">
        <f t="shared" si="71"/>
        <v>#NUM!</v>
      </c>
      <c r="D900" s="100" t="e">
        <f t="shared" si="72"/>
        <v>#NUM!</v>
      </c>
      <c r="E900" s="100" t="e">
        <f t="shared" si="73"/>
        <v>#NUM!</v>
      </c>
      <c r="F900" s="100" t="e">
        <f t="shared" si="74"/>
        <v>#NUM!</v>
      </c>
      <c r="G900" s="107" t="e">
        <f t="shared" si="75"/>
        <v>#NUM!</v>
      </c>
    </row>
    <row r="901" spans="2:7">
      <c r="B901" s="105">
        <v>38</v>
      </c>
      <c r="C901" s="100" t="e">
        <f t="shared" si="71"/>
        <v>#NUM!</v>
      </c>
      <c r="D901" s="100" t="e">
        <f t="shared" si="72"/>
        <v>#NUM!</v>
      </c>
      <c r="E901" s="100" t="e">
        <f t="shared" si="73"/>
        <v>#NUM!</v>
      </c>
      <c r="F901" s="100" t="e">
        <f t="shared" si="74"/>
        <v>#NUM!</v>
      </c>
      <c r="G901" s="107" t="e">
        <f t="shared" si="75"/>
        <v>#NUM!</v>
      </c>
    </row>
    <row r="902" spans="2:7">
      <c r="B902" s="105">
        <v>39</v>
      </c>
      <c r="C902" s="100" t="e">
        <f t="shared" si="71"/>
        <v>#NUM!</v>
      </c>
      <c r="D902" s="100" t="e">
        <f t="shared" si="72"/>
        <v>#NUM!</v>
      </c>
      <c r="E902" s="100" t="e">
        <f t="shared" si="73"/>
        <v>#NUM!</v>
      </c>
      <c r="F902" s="100" t="e">
        <f t="shared" si="74"/>
        <v>#NUM!</v>
      </c>
      <c r="G902" s="107" t="e">
        <f t="shared" si="75"/>
        <v>#NUM!</v>
      </c>
    </row>
    <row r="903" spans="2:7">
      <c r="B903" s="105">
        <v>40</v>
      </c>
      <c r="C903" s="100" t="e">
        <f t="shared" si="71"/>
        <v>#NUM!</v>
      </c>
      <c r="D903" s="100" t="e">
        <f t="shared" si="72"/>
        <v>#NUM!</v>
      </c>
      <c r="E903" s="100" t="e">
        <f t="shared" si="73"/>
        <v>#NUM!</v>
      </c>
      <c r="F903" s="100" t="e">
        <f t="shared" si="74"/>
        <v>#NUM!</v>
      </c>
      <c r="G903" s="107" t="e">
        <f t="shared" si="75"/>
        <v>#NUM!</v>
      </c>
    </row>
    <row r="904" spans="2:7">
      <c r="B904" s="105">
        <v>41</v>
      </c>
      <c r="C904" s="100" t="e">
        <f t="shared" si="71"/>
        <v>#NUM!</v>
      </c>
      <c r="D904" s="100" t="e">
        <f t="shared" si="72"/>
        <v>#NUM!</v>
      </c>
      <c r="E904" s="100" t="e">
        <f t="shared" si="73"/>
        <v>#NUM!</v>
      </c>
      <c r="F904" s="100" t="e">
        <f t="shared" si="74"/>
        <v>#NUM!</v>
      </c>
      <c r="G904" s="107" t="e">
        <f t="shared" si="75"/>
        <v>#NUM!</v>
      </c>
    </row>
    <row r="905" spans="2:7">
      <c r="B905" s="105">
        <v>42</v>
      </c>
      <c r="C905" s="100" t="e">
        <f t="shared" si="71"/>
        <v>#NUM!</v>
      </c>
      <c r="D905" s="100" t="e">
        <f t="shared" si="72"/>
        <v>#NUM!</v>
      </c>
      <c r="E905" s="100" t="e">
        <f t="shared" si="73"/>
        <v>#NUM!</v>
      </c>
      <c r="F905" s="100" t="e">
        <f t="shared" si="74"/>
        <v>#NUM!</v>
      </c>
      <c r="G905" s="107" t="e">
        <f t="shared" si="75"/>
        <v>#NUM!</v>
      </c>
    </row>
    <row r="906" spans="2:7">
      <c r="B906" s="105">
        <v>43</v>
      </c>
      <c r="C906" s="100" t="e">
        <f t="shared" si="71"/>
        <v>#NUM!</v>
      </c>
      <c r="D906" s="100" t="e">
        <f t="shared" si="72"/>
        <v>#NUM!</v>
      </c>
      <c r="E906" s="100" t="e">
        <f t="shared" si="73"/>
        <v>#NUM!</v>
      </c>
      <c r="F906" s="100" t="e">
        <f t="shared" si="74"/>
        <v>#NUM!</v>
      </c>
      <c r="G906" s="107" t="e">
        <f t="shared" si="75"/>
        <v>#NUM!</v>
      </c>
    </row>
    <row r="907" spans="2:7">
      <c r="B907" s="105">
        <v>44</v>
      </c>
      <c r="C907" s="100" t="e">
        <f t="shared" si="71"/>
        <v>#NUM!</v>
      </c>
      <c r="D907" s="100" t="e">
        <f t="shared" si="72"/>
        <v>#NUM!</v>
      </c>
      <c r="E907" s="100" t="e">
        <f t="shared" si="73"/>
        <v>#NUM!</v>
      </c>
      <c r="F907" s="100" t="e">
        <f t="shared" si="74"/>
        <v>#NUM!</v>
      </c>
      <c r="G907" s="107" t="e">
        <f t="shared" si="75"/>
        <v>#NUM!</v>
      </c>
    </row>
    <row r="908" spans="2:7">
      <c r="B908" s="105">
        <v>45</v>
      </c>
      <c r="C908" s="100" t="e">
        <f t="shared" si="71"/>
        <v>#NUM!</v>
      </c>
      <c r="D908" s="100" t="e">
        <f t="shared" si="72"/>
        <v>#NUM!</v>
      </c>
      <c r="E908" s="100" t="e">
        <f t="shared" si="73"/>
        <v>#NUM!</v>
      </c>
      <c r="F908" s="100" t="e">
        <f t="shared" si="74"/>
        <v>#NUM!</v>
      </c>
      <c r="G908" s="107" t="e">
        <f t="shared" si="75"/>
        <v>#NUM!</v>
      </c>
    </row>
    <row r="909" spans="2:7">
      <c r="B909" s="105">
        <v>46</v>
      </c>
      <c r="C909" s="100" t="e">
        <f t="shared" si="71"/>
        <v>#NUM!</v>
      </c>
      <c r="D909" s="100" t="e">
        <f t="shared" si="72"/>
        <v>#NUM!</v>
      </c>
      <c r="E909" s="100" t="e">
        <f t="shared" si="73"/>
        <v>#NUM!</v>
      </c>
      <c r="F909" s="100" t="e">
        <f t="shared" si="74"/>
        <v>#NUM!</v>
      </c>
      <c r="G909" s="107" t="e">
        <f t="shared" si="75"/>
        <v>#NUM!</v>
      </c>
    </row>
    <row r="910" spans="2:7">
      <c r="B910" s="105">
        <v>47</v>
      </c>
      <c r="C910" s="100" t="e">
        <f t="shared" si="71"/>
        <v>#NUM!</v>
      </c>
      <c r="D910" s="100" t="e">
        <f t="shared" si="72"/>
        <v>#NUM!</v>
      </c>
      <c r="E910" s="100" t="e">
        <f t="shared" si="73"/>
        <v>#NUM!</v>
      </c>
      <c r="F910" s="100" t="e">
        <f t="shared" si="74"/>
        <v>#NUM!</v>
      </c>
      <c r="G910" s="107" t="e">
        <f t="shared" si="75"/>
        <v>#NUM!</v>
      </c>
    </row>
    <row r="911" spans="2:7">
      <c r="B911" s="105">
        <v>48</v>
      </c>
      <c r="C911" s="100" t="e">
        <f t="shared" si="71"/>
        <v>#NUM!</v>
      </c>
      <c r="D911" s="100" t="e">
        <f t="shared" si="72"/>
        <v>#NUM!</v>
      </c>
      <c r="E911" s="100" t="e">
        <f t="shared" si="73"/>
        <v>#NUM!</v>
      </c>
      <c r="F911" s="100" t="e">
        <f t="shared" si="74"/>
        <v>#NUM!</v>
      </c>
      <c r="G911" s="107" t="e">
        <f t="shared" si="75"/>
        <v>#NUM!</v>
      </c>
    </row>
    <row r="912" spans="2:7">
      <c r="B912" s="105">
        <v>49</v>
      </c>
      <c r="C912" s="100" t="e">
        <f t="shared" si="71"/>
        <v>#NUM!</v>
      </c>
      <c r="D912" s="100" t="e">
        <f t="shared" si="72"/>
        <v>#NUM!</v>
      </c>
      <c r="E912" s="100" t="e">
        <f t="shared" si="73"/>
        <v>#NUM!</v>
      </c>
      <c r="F912" s="100" t="e">
        <f t="shared" si="74"/>
        <v>#NUM!</v>
      </c>
      <c r="G912" s="107" t="e">
        <f t="shared" si="75"/>
        <v>#NUM!</v>
      </c>
    </row>
    <row r="913" spans="2:7">
      <c r="B913" s="105">
        <v>50</v>
      </c>
      <c r="C913" s="100" t="e">
        <f t="shared" si="71"/>
        <v>#NUM!</v>
      </c>
      <c r="D913" s="100" t="e">
        <f t="shared" si="72"/>
        <v>#NUM!</v>
      </c>
      <c r="E913" s="100" t="e">
        <f t="shared" si="73"/>
        <v>#NUM!</v>
      </c>
      <c r="F913" s="100" t="e">
        <f t="shared" si="74"/>
        <v>#NUM!</v>
      </c>
      <c r="G913" s="107" t="e">
        <f t="shared" si="75"/>
        <v>#NUM!</v>
      </c>
    </row>
    <row r="914" spans="2:7">
      <c r="B914" s="105">
        <v>51</v>
      </c>
      <c r="C914" s="100" t="e">
        <f t="shared" si="71"/>
        <v>#NUM!</v>
      </c>
      <c r="D914" s="100" t="e">
        <f t="shared" si="72"/>
        <v>#NUM!</v>
      </c>
      <c r="E914" s="100" t="e">
        <f t="shared" si="73"/>
        <v>#NUM!</v>
      </c>
      <c r="F914" s="100" t="e">
        <f t="shared" si="74"/>
        <v>#NUM!</v>
      </c>
      <c r="G914" s="107" t="e">
        <f t="shared" si="75"/>
        <v>#NUM!</v>
      </c>
    </row>
    <row r="915" spans="2:7">
      <c r="B915" s="105">
        <v>52</v>
      </c>
      <c r="C915" s="100" t="e">
        <f t="shared" si="71"/>
        <v>#NUM!</v>
      </c>
      <c r="D915" s="100" t="e">
        <f t="shared" si="72"/>
        <v>#NUM!</v>
      </c>
      <c r="E915" s="100" t="e">
        <f t="shared" si="73"/>
        <v>#NUM!</v>
      </c>
      <c r="F915" s="100" t="e">
        <f t="shared" si="74"/>
        <v>#NUM!</v>
      </c>
      <c r="G915" s="107" t="e">
        <f t="shared" si="75"/>
        <v>#NUM!</v>
      </c>
    </row>
    <row r="916" spans="2:7">
      <c r="B916" s="105">
        <v>53</v>
      </c>
      <c r="C916" s="100" t="e">
        <f t="shared" si="71"/>
        <v>#NUM!</v>
      </c>
      <c r="D916" s="100" t="e">
        <f t="shared" si="72"/>
        <v>#NUM!</v>
      </c>
      <c r="E916" s="100" t="e">
        <f t="shared" si="73"/>
        <v>#NUM!</v>
      </c>
      <c r="F916" s="100" t="e">
        <f t="shared" si="74"/>
        <v>#NUM!</v>
      </c>
      <c r="G916" s="107" t="e">
        <f t="shared" si="75"/>
        <v>#NUM!</v>
      </c>
    </row>
    <row r="917" spans="2:7">
      <c r="B917" s="105">
        <v>54</v>
      </c>
      <c r="C917" s="100" t="e">
        <f t="shared" si="71"/>
        <v>#NUM!</v>
      </c>
      <c r="D917" s="100" t="e">
        <f t="shared" si="72"/>
        <v>#NUM!</v>
      </c>
      <c r="E917" s="100" t="e">
        <f t="shared" si="73"/>
        <v>#NUM!</v>
      </c>
      <c r="F917" s="100" t="e">
        <f t="shared" si="74"/>
        <v>#NUM!</v>
      </c>
      <c r="G917" s="107" t="e">
        <f t="shared" si="75"/>
        <v>#NUM!</v>
      </c>
    </row>
    <row r="918" spans="2:7">
      <c r="B918" s="105">
        <v>55</v>
      </c>
      <c r="C918" s="100" t="e">
        <f t="shared" si="71"/>
        <v>#NUM!</v>
      </c>
      <c r="D918" s="100" t="e">
        <f t="shared" si="72"/>
        <v>#NUM!</v>
      </c>
      <c r="E918" s="100" t="e">
        <f t="shared" si="73"/>
        <v>#NUM!</v>
      </c>
      <c r="F918" s="100" t="e">
        <f t="shared" si="74"/>
        <v>#NUM!</v>
      </c>
      <c r="G918" s="107" t="e">
        <f t="shared" si="75"/>
        <v>#NUM!</v>
      </c>
    </row>
    <row r="919" spans="2:7">
      <c r="B919" s="105">
        <v>56</v>
      </c>
      <c r="C919" s="100" t="e">
        <f t="shared" si="71"/>
        <v>#NUM!</v>
      </c>
      <c r="D919" s="100" t="e">
        <f t="shared" si="72"/>
        <v>#NUM!</v>
      </c>
      <c r="E919" s="100" t="e">
        <f t="shared" si="73"/>
        <v>#NUM!</v>
      </c>
      <c r="F919" s="100" t="e">
        <f t="shared" si="74"/>
        <v>#NUM!</v>
      </c>
      <c r="G919" s="107" t="e">
        <f t="shared" si="75"/>
        <v>#NUM!</v>
      </c>
    </row>
    <row r="920" spans="2:7">
      <c r="B920" s="105">
        <v>57</v>
      </c>
      <c r="C920" s="100" t="e">
        <f t="shared" si="71"/>
        <v>#NUM!</v>
      </c>
      <c r="D920" s="100" t="e">
        <f t="shared" si="72"/>
        <v>#NUM!</v>
      </c>
      <c r="E920" s="100" t="e">
        <f t="shared" si="73"/>
        <v>#NUM!</v>
      </c>
      <c r="F920" s="100" t="e">
        <f t="shared" si="74"/>
        <v>#NUM!</v>
      </c>
      <c r="G920" s="107" t="e">
        <f t="shared" si="75"/>
        <v>#NUM!</v>
      </c>
    </row>
    <row r="921" spans="2:7">
      <c r="B921" s="105">
        <v>58</v>
      </c>
      <c r="C921" s="100" t="e">
        <f t="shared" si="71"/>
        <v>#NUM!</v>
      </c>
      <c r="D921" s="100" t="e">
        <f t="shared" si="72"/>
        <v>#NUM!</v>
      </c>
      <c r="E921" s="100" t="e">
        <f t="shared" si="73"/>
        <v>#NUM!</v>
      </c>
      <c r="F921" s="100" t="e">
        <f t="shared" si="74"/>
        <v>#NUM!</v>
      </c>
      <c r="G921" s="107" t="e">
        <f t="shared" si="75"/>
        <v>#NUM!</v>
      </c>
    </row>
    <row r="922" spans="2:7">
      <c r="B922" s="105">
        <v>59</v>
      </c>
      <c r="C922" s="100" t="e">
        <f t="shared" si="71"/>
        <v>#NUM!</v>
      </c>
      <c r="D922" s="100" t="e">
        <f t="shared" si="72"/>
        <v>#NUM!</v>
      </c>
      <c r="E922" s="100" t="e">
        <f t="shared" si="73"/>
        <v>#NUM!</v>
      </c>
      <c r="F922" s="100" t="e">
        <f t="shared" si="74"/>
        <v>#NUM!</v>
      </c>
      <c r="G922" s="107" t="e">
        <f t="shared" si="75"/>
        <v>#NUM!</v>
      </c>
    </row>
    <row r="923" spans="2:7">
      <c r="B923" s="105">
        <v>60</v>
      </c>
      <c r="C923" s="100" t="e">
        <f t="shared" si="71"/>
        <v>#NUM!</v>
      </c>
      <c r="D923" s="100" t="e">
        <f t="shared" si="72"/>
        <v>#NUM!</v>
      </c>
      <c r="E923" s="100" t="e">
        <f t="shared" si="73"/>
        <v>#NUM!</v>
      </c>
      <c r="F923" s="100" t="e">
        <f t="shared" si="74"/>
        <v>#NUM!</v>
      </c>
      <c r="G923" s="107" t="e">
        <f t="shared" si="75"/>
        <v>#NUM!</v>
      </c>
    </row>
    <row r="924" spans="2:7">
      <c r="B924" s="105">
        <v>61</v>
      </c>
      <c r="C924" s="100" t="e">
        <f t="shared" si="71"/>
        <v>#NUM!</v>
      </c>
      <c r="D924" s="100" t="e">
        <f t="shared" si="72"/>
        <v>#NUM!</v>
      </c>
      <c r="E924" s="100" t="e">
        <f t="shared" si="73"/>
        <v>#NUM!</v>
      </c>
      <c r="F924" s="100" t="e">
        <f t="shared" si="74"/>
        <v>#NUM!</v>
      </c>
      <c r="G924" s="107" t="e">
        <f t="shared" si="75"/>
        <v>#NUM!</v>
      </c>
    </row>
    <row r="925" spans="2:7">
      <c r="B925" s="105">
        <v>62</v>
      </c>
      <c r="C925" s="100" t="e">
        <f t="shared" si="71"/>
        <v>#NUM!</v>
      </c>
      <c r="D925" s="100" t="e">
        <f t="shared" si="72"/>
        <v>#NUM!</v>
      </c>
      <c r="E925" s="100" t="e">
        <f t="shared" si="73"/>
        <v>#NUM!</v>
      </c>
      <c r="F925" s="100" t="e">
        <f t="shared" si="74"/>
        <v>#NUM!</v>
      </c>
      <c r="G925" s="107" t="e">
        <f t="shared" si="75"/>
        <v>#NUM!</v>
      </c>
    </row>
    <row r="926" spans="2:7">
      <c r="B926" s="105">
        <v>63</v>
      </c>
      <c r="C926" s="100" t="e">
        <f t="shared" si="71"/>
        <v>#NUM!</v>
      </c>
      <c r="D926" s="100" t="e">
        <f t="shared" si="72"/>
        <v>#NUM!</v>
      </c>
      <c r="E926" s="100" t="e">
        <f t="shared" si="73"/>
        <v>#NUM!</v>
      </c>
      <c r="F926" s="100" t="e">
        <f t="shared" si="74"/>
        <v>#NUM!</v>
      </c>
      <c r="G926" s="107" t="e">
        <f t="shared" si="75"/>
        <v>#NUM!</v>
      </c>
    </row>
    <row r="927" spans="2:7">
      <c r="B927" s="105">
        <v>64</v>
      </c>
      <c r="C927" s="100" t="e">
        <f t="shared" si="71"/>
        <v>#NUM!</v>
      </c>
      <c r="D927" s="100" t="e">
        <f t="shared" si="72"/>
        <v>#NUM!</v>
      </c>
      <c r="E927" s="100" t="e">
        <f t="shared" si="73"/>
        <v>#NUM!</v>
      </c>
      <c r="F927" s="100" t="e">
        <f t="shared" si="74"/>
        <v>#NUM!</v>
      </c>
      <c r="G927" s="107" t="e">
        <f t="shared" si="75"/>
        <v>#NUM!</v>
      </c>
    </row>
    <row r="928" spans="2:7">
      <c r="B928" s="105">
        <v>65</v>
      </c>
      <c r="C928" s="100" t="e">
        <f t="shared" si="71"/>
        <v>#NUM!</v>
      </c>
      <c r="D928" s="100" t="e">
        <f t="shared" si="72"/>
        <v>#NUM!</v>
      </c>
      <c r="E928" s="100" t="e">
        <f t="shared" si="73"/>
        <v>#NUM!</v>
      </c>
      <c r="F928" s="100" t="e">
        <f t="shared" si="74"/>
        <v>#NUM!</v>
      </c>
      <c r="G928" s="107" t="e">
        <f t="shared" si="75"/>
        <v>#NUM!</v>
      </c>
    </row>
    <row r="929" spans="2:7">
      <c r="B929" s="105">
        <v>66</v>
      </c>
      <c r="C929" s="100" t="e">
        <f t="shared" ref="C929:C992" si="76">PPMT(C$860/12,B929,D$860*12,B$860*-1,0,0)</f>
        <v>#NUM!</v>
      </c>
      <c r="D929" s="100" t="e">
        <f t="shared" ref="D929:D992" si="77">IPMT(C$860/12,B929,D$860*12,B$860*-1,0)</f>
        <v>#NUM!</v>
      </c>
      <c r="E929" s="100" t="e">
        <f t="shared" ref="E929:E992" si="78">E928-C929</f>
        <v>#NUM!</v>
      </c>
      <c r="F929" s="100" t="e">
        <f t="shared" ref="F929:F992" si="79">SUM(C929:D929)</f>
        <v>#NUM!</v>
      </c>
      <c r="G929" s="107" t="e">
        <f t="shared" ref="G929:G992" si="80">F929*12</f>
        <v>#NUM!</v>
      </c>
    </row>
    <row r="930" spans="2:7">
      <c r="B930" s="105">
        <v>67</v>
      </c>
      <c r="C930" s="100" t="e">
        <f t="shared" si="76"/>
        <v>#NUM!</v>
      </c>
      <c r="D930" s="100" t="e">
        <f t="shared" si="77"/>
        <v>#NUM!</v>
      </c>
      <c r="E930" s="100" t="e">
        <f t="shared" si="78"/>
        <v>#NUM!</v>
      </c>
      <c r="F930" s="100" t="e">
        <f t="shared" si="79"/>
        <v>#NUM!</v>
      </c>
      <c r="G930" s="107" t="e">
        <f t="shared" si="80"/>
        <v>#NUM!</v>
      </c>
    </row>
    <row r="931" spans="2:7">
      <c r="B931" s="105">
        <v>68</v>
      </c>
      <c r="C931" s="100" t="e">
        <f t="shared" si="76"/>
        <v>#NUM!</v>
      </c>
      <c r="D931" s="100" t="e">
        <f t="shared" si="77"/>
        <v>#NUM!</v>
      </c>
      <c r="E931" s="100" t="e">
        <f t="shared" si="78"/>
        <v>#NUM!</v>
      </c>
      <c r="F931" s="100" t="e">
        <f t="shared" si="79"/>
        <v>#NUM!</v>
      </c>
      <c r="G931" s="107" t="e">
        <f t="shared" si="80"/>
        <v>#NUM!</v>
      </c>
    </row>
    <row r="932" spans="2:7">
      <c r="B932" s="105">
        <v>69</v>
      </c>
      <c r="C932" s="100" t="e">
        <f t="shared" si="76"/>
        <v>#NUM!</v>
      </c>
      <c r="D932" s="100" t="e">
        <f t="shared" si="77"/>
        <v>#NUM!</v>
      </c>
      <c r="E932" s="100" t="e">
        <f t="shared" si="78"/>
        <v>#NUM!</v>
      </c>
      <c r="F932" s="100" t="e">
        <f t="shared" si="79"/>
        <v>#NUM!</v>
      </c>
      <c r="G932" s="107" t="e">
        <f t="shared" si="80"/>
        <v>#NUM!</v>
      </c>
    </row>
    <row r="933" spans="2:7">
      <c r="B933" s="105">
        <v>70</v>
      </c>
      <c r="C933" s="100" t="e">
        <f t="shared" si="76"/>
        <v>#NUM!</v>
      </c>
      <c r="D933" s="100" t="e">
        <f t="shared" si="77"/>
        <v>#NUM!</v>
      </c>
      <c r="E933" s="100" t="e">
        <f t="shared" si="78"/>
        <v>#NUM!</v>
      </c>
      <c r="F933" s="100" t="e">
        <f t="shared" si="79"/>
        <v>#NUM!</v>
      </c>
      <c r="G933" s="107" t="e">
        <f t="shared" si="80"/>
        <v>#NUM!</v>
      </c>
    </row>
    <row r="934" spans="2:7">
      <c r="B934" s="105">
        <v>71</v>
      </c>
      <c r="C934" s="100" t="e">
        <f t="shared" si="76"/>
        <v>#NUM!</v>
      </c>
      <c r="D934" s="100" t="e">
        <f t="shared" si="77"/>
        <v>#NUM!</v>
      </c>
      <c r="E934" s="100" t="e">
        <f t="shared" si="78"/>
        <v>#NUM!</v>
      </c>
      <c r="F934" s="100" t="e">
        <f t="shared" si="79"/>
        <v>#NUM!</v>
      </c>
      <c r="G934" s="107" t="e">
        <f t="shared" si="80"/>
        <v>#NUM!</v>
      </c>
    </row>
    <row r="935" spans="2:7">
      <c r="B935" s="105">
        <v>72</v>
      </c>
      <c r="C935" s="100" t="e">
        <f t="shared" si="76"/>
        <v>#NUM!</v>
      </c>
      <c r="D935" s="100" t="e">
        <f t="shared" si="77"/>
        <v>#NUM!</v>
      </c>
      <c r="E935" s="100" t="e">
        <f t="shared" si="78"/>
        <v>#NUM!</v>
      </c>
      <c r="F935" s="100" t="e">
        <f t="shared" si="79"/>
        <v>#NUM!</v>
      </c>
      <c r="G935" s="107" t="e">
        <f t="shared" si="80"/>
        <v>#NUM!</v>
      </c>
    </row>
    <row r="936" spans="2:7">
      <c r="B936" s="105">
        <v>73</v>
      </c>
      <c r="C936" s="100" t="e">
        <f t="shared" si="76"/>
        <v>#NUM!</v>
      </c>
      <c r="D936" s="100" t="e">
        <f t="shared" si="77"/>
        <v>#NUM!</v>
      </c>
      <c r="E936" s="100" t="e">
        <f t="shared" si="78"/>
        <v>#NUM!</v>
      </c>
      <c r="F936" s="100" t="e">
        <f t="shared" si="79"/>
        <v>#NUM!</v>
      </c>
      <c r="G936" s="107" t="e">
        <f t="shared" si="80"/>
        <v>#NUM!</v>
      </c>
    </row>
    <row r="937" spans="2:7">
      <c r="B937" s="105">
        <v>74</v>
      </c>
      <c r="C937" s="100" t="e">
        <f t="shared" si="76"/>
        <v>#NUM!</v>
      </c>
      <c r="D937" s="100" t="e">
        <f t="shared" si="77"/>
        <v>#NUM!</v>
      </c>
      <c r="E937" s="100" t="e">
        <f t="shared" si="78"/>
        <v>#NUM!</v>
      </c>
      <c r="F937" s="100" t="e">
        <f t="shared" si="79"/>
        <v>#NUM!</v>
      </c>
      <c r="G937" s="107" t="e">
        <f t="shared" si="80"/>
        <v>#NUM!</v>
      </c>
    </row>
    <row r="938" spans="2:7">
      <c r="B938" s="105">
        <v>75</v>
      </c>
      <c r="C938" s="100" t="e">
        <f t="shared" si="76"/>
        <v>#NUM!</v>
      </c>
      <c r="D938" s="100" t="e">
        <f t="shared" si="77"/>
        <v>#NUM!</v>
      </c>
      <c r="E938" s="100" t="e">
        <f t="shared" si="78"/>
        <v>#NUM!</v>
      </c>
      <c r="F938" s="100" t="e">
        <f t="shared" si="79"/>
        <v>#NUM!</v>
      </c>
      <c r="G938" s="107" t="e">
        <f t="shared" si="80"/>
        <v>#NUM!</v>
      </c>
    </row>
    <row r="939" spans="2:7">
      <c r="B939" s="105">
        <v>76</v>
      </c>
      <c r="C939" s="100" t="e">
        <f t="shared" si="76"/>
        <v>#NUM!</v>
      </c>
      <c r="D939" s="100" t="e">
        <f t="shared" si="77"/>
        <v>#NUM!</v>
      </c>
      <c r="E939" s="100" t="e">
        <f t="shared" si="78"/>
        <v>#NUM!</v>
      </c>
      <c r="F939" s="100" t="e">
        <f t="shared" si="79"/>
        <v>#NUM!</v>
      </c>
      <c r="G939" s="107" t="e">
        <f t="shared" si="80"/>
        <v>#NUM!</v>
      </c>
    </row>
    <row r="940" spans="2:7">
      <c r="B940" s="105">
        <v>77</v>
      </c>
      <c r="C940" s="100" t="e">
        <f t="shared" si="76"/>
        <v>#NUM!</v>
      </c>
      <c r="D940" s="100" t="e">
        <f t="shared" si="77"/>
        <v>#NUM!</v>
      </c>
      <c r="E940" s="100" t="e">
        <f t="shared" si="78"/>
        <v>#NUM!</v>
      </c>
      <c r="F940" s="100" t="e">
        <f t="shared" si="79"/>
        <v>#NUM!</v>
      </c>
      <c r="G940" s="107" t="e">
        <f t="shared" si="80"/>
        <v>#NUM!</v>
      </c>
    </row>
    <row r="941" spans="2:7">
      <c r="B941" s="105">
        <v>78</v>
      </c>
      <c r="C941" s="100" t="e">
        <f t="shared" si="76"/>
        <v>#NUM!</v>
      </c>
      <c r="D941" s="100" t="e">
        <f t="shared" si="77"/>
        <v>#NUM!</v>
      </c>
      <c r="E941" s="100" t="e">
        <f t="shared" si="78"/>
        <v>#NUM!</v>
      </c>
      <c r="F941" s="100" t="e">
        <f t="shared" si="79"/>
        <v>#NUM!</v>
      </c>
      <c r="G941" s="107" t="e">
        <f t="shared" si="80"/>
        <v>#NUM!</v>
      </c>
    </row>
    <row r="942" spans="2:7">
      <c r="B942" s="105">
        <v>79</v>
      </c>
      <c r="C942" s="100" t="e">
        <f t="shared" si="76"/>
        <v>#NUM!</v>
      </c>
      <c r="D942" s="100" t="e">
        <f t="shared" si="77"/>
        <v>#NUM!</v>
      </c>
      <c r="E942" s="100" t="e">
        <f t="shared" si="78"/>
        <v>#NUM!</v>
      </c>
      <c r="F942" s="100" t="e">
        <f t="shared" si="79"/>
        <v>#NUM!</v>
      </c>
      <c r="G942" s="107" t="e">
        <f t="shared" si="80"/>
        <v>#NUM!</v>
      </c>
    </row>
    <row r="943" spans="2:7">
      <c r="B943" s="105">
        <v>80</v>
      </c>
      <c r="C943" s="100" t="e">
        <f t="shared" si="76"/>
        <v>#NUM!</v>
      </c>
      <c r="D943" s="100" t="e">
        <f t="shared" si="77"/>
        <v>#NUM!</v>
      </c>
      <c r="E943" s="100" t="e">
        <f t="shared" si="78"/>
        <v>#NUM!</v>
      </c>
      <c r="F943" s="100" t="e">
        <f t="shared" si="79"/>
        <v>#NUM!</v>
      </c>
      <c r="G943" s="107" t="e">
        <f t="shared" si="80"/>
        <v>#NUM!</v>
      </c>
    </row>
    <row r="944" spans="2:7">
      <c r="B944" s="105">
        <v>81</v>
      </c>
      <c r="C944" s="100" t="e">
        <f t="shared" si="76"/>
        <v>#NUM!</v>
      </c>
      <c r="D944" s="100" t="e">
        <f t="shared" si="77"/>
        <v>#NUM!</v>
      </c>
      <c r="E944" s="100" t="e">
        <f t="shared" si="78"/>
        <v>#NUM!</v>
      </c>
      <c r="F944" s="100" t="e">
        <f t="shared" si="79"/>
        <v>#NUM!</v>
      </c>
      <c r="G944" s="107" t="e">
        <f t="shared" si="80"/>
        <v>#NUM!</v>
      </c>
    </row>
    <row r="945" spans="2:7">
      <c r="B945" s="105">
        <v>82</v>
      </c>
      <c r="C945" s="100" t="e">
        <f t="shared" si="76"/>
        <v>#NUM!</v>
      </c>
      <c r="D945" s="100" t="e">
        <f t="shared" si="77"/>
        <v>#NUM!</v>
      </c>
      <c r="E945" s="100" t="e">
        <f t="shared" si="78"/>
        <v>#NUM!</v>
      </c>
      <c r="F945" s="100" t="e">
        <f t="shared" si="79"/>
        <v>#NUM!</v>
      </c>
      <c r="G945" s="107" t="e">
        <f t="shared" si="80"/>
        <v>#NUM!</v>
      </c>
    </row>
    <row r="946" spans="2:7">
      <c r="B946" s="105">
        <v>83</v>
      </c>
      <c r="C946" s="100" t="e">
        <f t="shared" si="76"/>
        <v>#NUM!</v>
      </c>
      <c r="D946" s="100" t="e">
        <f t="shared" si="77"/>
        <v>#NUM!</v>
      </c>
      <c r="E946" s="100" t="e">
        <f t="shared" si="78"/>
        <v>#NUM!</v>
      </c>
      <c r="F946" s="100" t="e">
        <f t="shared" si="79"/>
        <v>#NUM!</v>
      </c>
      <c r="G946" s="107" t="e">
        <f t="shared" si="80"/>
        <v>#NUM!</v>
      </c>
    </row>
    <row r="947" spans="2:7">
      <c r="B947" s="105">
        <v>84</v>
      </c>
      <c r="C947" s="100" t="e">
        <f t="shared" si="76"/>
        <v>#NUM!</v>
      </c>
      <c r="D947" s="100" t="e">
        <f t="shared" si="77"/>
        <v>#NUM!</v>
      </c>
      <c r="E947" s="100" t="e">
        <f t="shared" si="78"/>
        <v>#NUM!</v>
      </c>
      <c r="F947" s="100" t="e">
        <f t="shared" si="79"/>
        <v>#NUM!</v>
      </c>
      <c r="G947" s="107" t="e">
        <f t="shared" si="80"/>
        <v>#NUM!</v>
      </c>
    </row>
    <row r="948" spans="2:7">
      <c r="B948" s="105">
        <v>85</v>
      </c>
      <c r="C948" s="100" t="e">
        <f t="shared" si="76"/>
        <v>#NUM!</v>
      </c>
      <c r="D948" s="100" t="e">
        <f t="shared" si="77"/>
        <v>#NUM!</v>
      </c>
      <c r="E948" s="100" t="e">
        <f t="shared" si="78"/>
        <v>#NUM!</v>
      </c>
      <c r="F948" s="100" t="e">
        <f t="shared" si="79"/>
        <v>#NUM!</v>
      </c>
      <c r="G948" s="107" t="e">
        <f t="shared" si="80"/>
        <v>#NUM!</v>
      </c>
    </row>
    <row r="949" spans="2:7">
      <c r="B949" s="105">
        <v>86</v>
      </c>
      <c r="C949" s="100" t="e">
        <f t="shared" si="76"/>
        <v>#NUM!</v>
      </c>
      <c r="D949" s="100" t="e">
        <f t="shared" si="77"/>
        <v>#NUM!</v>
      </c>
      <c r="E949" s="100" t="e">
        <f t="shared" si="78"/>
        <v>#NUM!</v>
      </c>
      <c r="F949" s="100" t="e">
        <f t="shared" si="79"/>
        <v>#NUM!</v>
      </c>
      <c r="G949" s="107" t="e">
        <f t="shared" si="80"/>
        <v>#NUM!</v>
      </c>
    </row>
    <row r="950" spans="2:7">
      <c r="B950" s="105">
        <v>87</v>
      </c>
      <c r="C950" s="100" t="e">
        <f t="shared" si="76"/>
        <v>#NUM!</v>
      </c>
      <c r="D950" s="100" t="e">
        <f t="shared" si="77"/>
        <v>#NUM!</v>
      </c>
      <c r="E950" s="100" t="e">
        <f t="shared" si="78"/>
        <v>#NUM!</v>
      </c>
      <c r="F950" s="100" t="e">
        <f t="shared" si="79"/>
        <v>#NUM!</v>
      </c>
      <c r="G950" s="107" t="e">
        <f t="shared" si="80"/>
        <v>#NUM!</v>
      </c>
    </row>
    <row r="951" spans="2:7">
      <c r="B951" s="105">
        <v>88</v>
      </c>
      <c r="C951" s="100" t="e">
        <f t="shared" si="76"/>
        <v>#NUM!</v>
      </c>
      <c r="D951" s="100" t="e">
        <f t="shared" si="77"/>
        <v>#NUM!</v>
      </c>
      <c r="E951" s="100" t="e">
        <f t="shared" si="78"/>
        <v>#NUM!</v>
      </c>
      <c r="F951" s="100" t="e">
        <f t="shared" si="79"/>
        <v>#NUM!</v>
      </c>
      <c r="G951" s="107" t="e">
        <f t="shared" si="80"/>
        <v>#NUM!</v>
      </c>
    </row>
    <row r="952" spans="2:7">
      <c r="B952" s="105">
        <v>89</v>
      </c>
      <c r="C952" s="100" t="e">
        <f t="shared" si="76"/>
        <v>#NUM!</v>
      </c>
      <c r="D952" s="100" t="e">
        <f t="shared" si="77"/>
        <v>#NUM!</v>
      </c>
      <c r="E952" s="100" t="e">
        <f t="shared" si="78"/>
        <v>#NUM!</v>
      </c>
      <c r="F952" s="100" t="e">
        <f t="shared" si="79"/>
        <v>#NUM!</v>
      </c>
      <c r="G952" s="107" t="e">
        <f t="shared" si="80"/>
        <v>#NUM!</v>
      </c>
    </row>
    <row r="953" spans="2:7">
      <c r="B953" s="105">
        <v>90</v>
      </c>
      <c r="C953" s="100" t="e">
        <f t="shared" si="76"/>
        <v>#NUM!</v>
      </c>
      <c r="D953" s="100" t="e">
        <f t="shared" si="77"/>
        <v>#NUM!</v>
      </c>
      <c r="E953" s="100" t="e">
        <f t="shared" si="78"/>
        <v>#NUM!</v>
      </c>
      <c r="F953" s="100" t="e">
        <f t="shared" si="79"/>
        <v>#NUM!</v>
      </c>
      <c r="G953" s="107" t="e">
        <f t="shared" si="80"/>
        <v>#NUM!</v>
      </c>
    </row>
    <row r="954" spans="2:7">
      <c r="B954" s="105">
        <v>91</v>
      </c>
      <c r="C954" s="100" t="e">
        <f t="shared" si="76"/>
        <v>#NUM!</v>
      </c>
      <c r="D954" s="100" t="e">
        <f t="shared" si="77"/>
        <v>#NUM!</v>
      </c>
      <c r="E954" s="100" t="e">
        <f t="shared" si="78"/>
        <v>#NUM!</v>
      </c>
      <c r="F954" s="100" t="e">
        <f t="shared" si="79"/>
        <v>#NUM!</v>
      </c>
      <c r="G954" s="107" t="e">
        <f t="shared" si="80"/>
        <v>#NUM!</v>
      </c>
    </row>
    <row r="955" spans="2:7">
      <c r="B955" s="105">
        <v>92</v>
      </c>
      <c r="C955" s="100" t="e">
        <f t="shared" si="76"/>
        <v>#NUM!</v>
      </c>
      <c r="D955" s="100" t="e">
        <f t="shared" si="77"/>
        <v>#NUM!</v>
      </c>
      <c r="E955" s="100" t="e">
        <f t="shared" si="78"/>
        <v>#NUM!</v>
      </c>
      <c r="F955" s="100" t="e">
        <f t="shared" si="79"/>
        <v>#NUM!</v>
      </c>
      <c r="G955" s="107" t="e">
        <f t="shared" si="80"/>
        <v>#NUM!</v>
      </c>
    </row>
    <row r="956" spans="2:7">
      <c r="B956" s="105">
        <v>93</v>
      </c>
      <c r="C956" s="100" t="e">
        <f t="shared" si="76"/>
        <v>#NUM!</v>
      </c>
      <c r="D956" s="100" t="e">
        <f t="shared" si="77"/>
        <v>#NUM!</v>
      </c>
      <c r="E956" s="100" t="e">
        <f t="shared" si="78"/>
        <v>#NUM!</v>
      </c>
      <c r="F956" s="100" t="e">
        <f t="shared" si="79"/>
        <v>#NUM!</v>
      </c>
      <c r="G956" s="107" t="e">
        <f t="shared" si="80"/>
        <v>#NUM!</v>
      </c>
    </row>
    <row r="957" spans="2:7">
      <c r="B957" s="105">
        <v>94</v>
      </c>
      <c r="C957" s="100" t="e">
        <f t="shared" si="76"/>
        <v>#NUM!</v>
      </c>
      <c r="D957" s="100" t="e">
        <f t="shared" si="77"/>
        <v>#NUM!</v>
      </c>
      <c r="E957" s="100" t="e">
        <f t="shared" si="78"/>
        <v>#NUM!</v>
      </c>
      <c r="F957" s="100" t="e">
        <f t="shared" si="79"/>
        <v>#NUM!</v>
      </c>
      <c r="G957" s="107" t="e">
        <f t="shared" si="80"/>
        <v>#NUM!</v>
      </c>
    </row>
    <row r="958" spans="2:7">
      <c r="B958" s="105">
        <v>95</v>
      </c>
      <c r="C958" s="100" t="e">
        <f t="shared" si="76"/>
        <v>#NUM!</v>
      </c>
      <c r="D958" s="100" t="e">
        <f t="shared" si="77"/>
        <v>#NUM!</v>
      </c>
      <c r="E958" s="100" t="e">
        <f t="shared" si="78"/>
        <v>#NUM!</v>
      </c>
      <c r="F958" s="100" t="e">
        <f t="shared" si="79"/>
        <v>#NUM!</v>
      </c>
      <c r="G958" s="107" t="e">
        <f t="shared" si="80"/>
        <v>#NUM!</v>
      </c>
    </row>
    <row r="959" spans="2:7">
      <c r="B959" s="105">
        <v>96</v>
      </c>
      <c r="C959" s="100" t="e">
        <f t="shared" si="76"/>
        <v>#NUM!</v>
      </c>
      <c r="D959" s="100" t="e">
        <f t="shared" si="77"/>
        <v>#NUM!</v>
      </c>
      <c r="E959" s="100" t="e">
        <f t="shared" si="78"/>
        <v>#NUM!</v>
      </c>
      <c r="F959" s="100" t="e">
        <f t="shared" si="79"/>
        <v>#NUM!</v>
      </c>
      <c r="G959" s="107" t="e">
        <f t="shared" si="80"/>
        <v>#NUM!</v>
      </c>
    </row>
    <row r="960" spans="2:7">
      <c r="B960" s="105">
        <v>97</v>
      </c>
      <c r="C960" s="100" t="e">
        <f t="shared" si="76"/>
        <v>#NUM!</v>
      </c>
      <c r="D960" s="100" t="e">
        <f t="shared" si="77"/>
        <v>#NUM!</v>
      </c>
      <c r="E960" s="100" t="e">
        <f t="shared" si="78"/>
        <v>#NUM!</v>
      </c>
      <c r="F960" s="100" t="e">
        <f t="shared" si="79"/>
        <v>#NUM!</v>
      </c>
      <c r="G960" s="107" t="e">
        <f t="shared" si="80"/>
        <v>#NUM!</v>
      </c>
    </row>
    <row r="961" spans="2:7">
      <c r="B961" s="105">
        <v>98</v>
      </c>
      <c r="C961" s="100" t="e">
        <f t="shared" si="76"/>
        <v>#NUM!</v>
      </c>
      <c r="D961" s="100" t="e">
        <f t="shared" si="77"/>
        <v>#NUM!</v>
      </c>
      <c r="E961" s="100" t="e">
        <f t="shared" si="78"/>
        <v>#NUM!</v>
      </c>
      <c r="F961" s="100" t="e">
        <f t="shared" si="79"/>
        <v>#NUM!</v>
      </c>
      <c r="G961" s="107" t="e">
        <f t="shared" si="80"/>
        <v>#NUM!</v>
      </c>
    </row>
    <row r="962" spans="2:7">
      <c r="B962" s="105">
        <v>99</v>
      </c>
      <c r="C962" s="100" t="e">
        <f t="shared" si="76"/>
        <v>#NUM!</v>
      </c>
      <c r="D962" s="100" t="e">
        <f t="shared" si="77"/>
        <v>#NUM!</v>
      </c>
      <c r="E962" s="100" t="e">
        <f t="shared" si="78"/>
        <v>#NUM!</v>
      </c>
      <c r="F962" s="100" t="e">
        <f t="shared" si="79"/>
        <v>#NUM!</v>
      </c>
      <c r="G962" s="107" t="e">
        <f t="shared" si="80"/>
        <v>#NUM!</v>
      </c>
    </row>
    <row r="963" spans="2:7">
      <c r="B963" s="105">
        <v>100</v>
      </c>
      <c r="C963" s="100" t="e">
        <f t="shared" si="76"/>
        <v>#NUM!</v>
      </c>
      <c r="D963" s="100" t="e">
        <f t="shared" si="77"/>
        <v>#NUM!</v>
      </c>
      <c r="E963" s="100" t="e">
        <f t="shared" si="78"/>
        <v>#NUM!</v>
      </c>
      <c r="F963" s="100" t="e">
        <f t="shared" si="79"/>
        <v>#NUM!</v>
      </c>
      <c r="G963" s="107" t="e">
        <f t="shared" si="80"/>
        <v>#NUM!</v>
      </c>
    </row>
    <row r="964" spans="2:7">
      <c r="B964" s="105">
        <v>101</v>
      </c>
      <c r="C964" s="100" t="e">
        <f t="shared" si="76"/>
        <v>#NUM!</v>
      </c>
      <c r="D964" s="100" t="e">
        <f t="shared" si="77"/>
        <v>#NUM!</v>
      </c>
      <c r="E964" s="100" t="e">
        <f t="shared" si="78"/>
        <v>#NUM!</v>
      </c>
      <c r="F964" s="100" t="e">
        <f t="shared" si="79"/>
        <v>#NUM!</v>
      </c>
      <c r="G964" s="107" t="e">
        <f t="shared" si="80"/>
        <v>#NUM!</v>
      </c>
    </row>
    <row r="965" spans="2:7">
      <c r="B965" s="105">
        <v>102</v>
      </c>
      <c r="C965" s="100" t="e">
        <f t="shared" si="76"/>
        <v>#NUM!</v>
      </c>
      <c r="D965" s="100" t="e">
        <f t="shared" si="77"/>
        <v>#NUM!</v>
      </c>
      <c r="E965" s="100" t="e">
        <f t="shared" si="78"/>
        <v>#NUM!</v>
      </c>
      <c r="F965" s="100" t="e">
        <f t="shared" si="79"/>
        <v>#NUM!</v>
      </c>
      <c r="G965" s="107" t="e">
        <f t="shared" si="80"/>
        <v>#NUM!</v>
      </c>
    </row>
    <row r="966" spans="2:7">
      <c r="B966" s="105">
        <v>103</v>
      </c>
      <c r="C966" s="100" t="e">
        <f t="shared" si="76"/>
        <v>#NUM!</v>
      </c>
      <c r="D966" s="100" t="e">
        <f t="shared" si="77"/>
        <v>#NUM!</v>
      </c>
      <c r="E966" s="100" t="e">
        <f t="shared" si="78"/>
        <v>#NUM!</v>
      </c>
      <c r="F966" s="100" t="e">
        <f t="shared" si="79"/>
        <v>#NUM!</v>
      </c>
      <c r="G966" s="107" t="e">
        <f t="shared" si="80"/>
        <v>#NUM!</v>
      </c>
    </row>
    <row r="967" spans="2:7">
      <c r="B967" s="105">
        <v>104</v>
      </c>
      <c r="C967" s="100" t="e">
        <f t="shared" si="76"/>
        <v>#NUM!</v>
      </c>
      <c r="D967" s="100" t="e">
        <f t="shared" si="77"/>
        <v>#NUM!</v>
      </c>
      <c r="E967" s="100" t="e">
        <f t="shared" si="78"/>
        <v>#NUM!</v>
      </c>
      <c r="F967" s="100" t="e">
        <f t="shared" si="79"/>
        <v>#NUM!</v>
      </c>
      <c r="G967" s="107" t="e">
        <f t="shared" si="80"/>
        <v>#NUM!</v>
      </c>
    </row>
    <row r="968" spans="2:7">
      <c r="B968" s="105">
        <v>105</v>
      </c>
      <c r="C968" s="100" t="e">
        <f t="shared" si="76"/>
        <v>#NUM!</v>
      </c>
      <c r="D968" s="100" t="e">
        <f t="shared" si="77"/>
        <v>#NUM!</v>
      </c>
      <c r="E968" s="100" t="e">
        <f t="shared" si="78"/>
        <v>#NUM!</v>
      </c>
      <c r="F968" s="100" t="e">
        <f t="shared" si="79"/>
        <v>#NUM!</v>
      </c>
      <c r="G968" s="107" t="e">
        <f t="shared" si="80"/>
        <v>#NUM!</v>
      </c>
    </row>
    <row r="969" spans="2:7">
      <c r="B969" s="105">
        <v>106</v>
      </c>
      <c r="C969" s="100" t="e">
        <f t="shared" si="76"/>
        <v>#NUM!</v>
      </c>
      <c r="D969" s="100" t="e">
        <f t="shared" si="77"/>
        <v>#NUM!</v>
      </c>
      <c r="E969" s="100" t="e">
        <f t="shared" si="78"/>
        <v>#NUM!</v>
      </c>
      <c r="F969" s="100" t="e">
        <f t="shared" si="79"/>
        <v>#NUM!</v>
      </c>
      <c r="G969" s="107" t="e">
        <f t="shared" si="80"/>
        <v>#NUM!</v>
      </c>
    </row>
    <row r="970" spans="2:7">
      <c r="B970" s="105">
        <v>107</v>
      </c>
      <c r="C970" s="100" t="e">
        <f t="shared" si="76"/>
        <v>#NUM!</v>
      </c>
      <c r="D970" s="100" t="e">
        <f t="shared" si="77"/>
        <v>#NUM!</v>
      </c>
      <c r="E970" s="100" t="e">
        <f t="shared" si="78"/>
        <v>#NUM!</v>
      </c>
      <c r="F970" s="100" t="e">
        <f t="shared" si="79"/>
        <v>#NUM!</v>
      </c>
      <c r="G970" s="107" t="e">
        <f t="shared" si="80"/>
        <v>#NUM!</v>
      </c>
    </row>
    <row r="971" spans="2:7">
      <c r="B971" s="105">
        <v>108</v>
      </c>
      <c r="C971" s="100" t="e">
        <f t="shared" si="76"/>
        <v>#NUM!</v>
      </c>
      <c r="D971" s="100" t="e">
        <f t="shared" si="77"/>
        <v>#NUM!</v>
      </c>
      <c r="E971" s="100" t="e">
        <f t="shared" si="78"/>
        <v>#NUM!</v>
      </c>
      <c r="F971" s="100" t="e">
        <f t="shared" si="79"/>
        <v>#NUM!</v>
      </c>
      <c r="G971" s="107" t="e">
        <f t="shared" si="80"/>
        <v>#NUM!</v>
      </c>
    </row>
    <row r="972" spans="2:7">
      <c r="B972" s="105">
        <v>109</v>
      </c>
      <c r="C972" s="100" t="e">
        <f t="shared" si="76"/>
        <v>#NUM!</v>
      </c>
      <c r="D972" s="100" t="e">
        <f t="shared" si="77"/>
        <v>#NUM!</v>
      </c>
      <c r="E972" s="100" t="e">
        <f t="shared" si="78"/>
        <v>#NUM!</v>
      </c>
      <c r="F972" s="100" t="e">
        <f t="shared" si="79"/>
        <v>#NUM!</v>
      </c>
      <c r="G972" s="107" t="e">
        <f t="shared" si="80"/>
        <v>#NUM!</v>
      </c>
    </row>
    <row r="973" spans="2:7">
      <c r="B973" s="105">
        <v>110</v>
      </c>
      <c r="C973" s="100" t="e">
        <f t="shared" si="76"/>
        <v>#NUM!</v>
      </c>
      <c r="D973" s="100" t="e">
        <f t="shared" si="77"/>
        <v>#NUM!</v>
      </c>
      <c r="E973" s="100" t="e">
        <f t="shared" si="78"/>
        <v>#NUM!</v>
      </c>
      <c r="F973" s="100" t="e">
        <f t="shared" si="79"/>
        <v>#NUM!</v>
      </c>
      <c r="G973" s="107" t="e">
        <f t="shared" si="80"/>
        <v>#NUM!</v>
      </c>
    </row>
    <row r="974" spans="2:7">
      <c r="B974" s="105">
        <v>111</v>
      </c>
      <c r="C974" s="100" t="e">
        <f t="shared" si="76"/>
        <v>#NUM!</v>
      </c>
      <c r="D974" s="100" t="e">
        <f t="shared" si="77"/>
        <v>#NUM!</v>
      </c>
      <c r="E974" s="100" t="e">
        <f t="shared" si="78"/>
        <v>#NUM!</v>
      </c>
      <c r="F974" s="100" t="e">
        <f t="shared" si="79"/>
        <v>#NUM!</v>
      </c>
      <c r="G974" s="107" t="e">
        <f t="shared" si="80"/>
        <v>#NUM!</v>
      </c>
    </row>
    <row r="975" spans="2:7">
      <c r="B975" s="105">
        <v>112</v>
      </c>
      <c r="C975" s="100" t="e">
        <f t="shared" si="76"/>
        <v>#NUM!</v>
      </c>
      <c r="D975" s="100" t="e">
        <f t="shared" si="77"/>
        <v>#NUM!</v>
      </c>
      <c r="E975" s="100" t="e">
        <f t="shared" si="78"/>
        <v>#NUM!</v>
      </c>
      <c r="F975" s="100" t="e">
        <f t="shared" si="79"/>
        <v>#NUM!</v>
      </c>
      <c r="G975" s="107" t="e">
        <f t="shared" si="80"/>
        <v>#NUM!</v>
      </c>
    </row>
    <row r="976" spans="2:7">
      <c r="B976" s="105">
        <v>113</v>
      </c>
      <c r="C976" s="100" t="e">
        <f t="shared" si="76"/>
        <v>#NUM!</v>
      </c>
      <c r="D976" s="100" t="e">
        <f t="shared" si="77"/>
        <v>#NUM!</v>
      </c>
      <c r="E976" s="100" t="e">
        <f t="shared" si="78"/>
        <v>#NUM!</v>
      </c>
      <c r="F976" s="100" t="e">
        <f t="shared" si="79"/>
        <v>#NUM!</v>
      </c>
      <c r="G976" s="107" t="e">
        <f t="shared" si="80"/>
        <v>#NUM!</v>
      </c>
    </row>
    <row r="977" spans="2:7">
      <c r="B977" s="105">
        <v>114</v>
      </c>
      <c r="C977" s="100" t="e">
        <f t="shared" si="76"/>
        <v>#NUM!</v>
      </c>
      <c r="D977" s="100" t="e">
        <f t="shared" si="77"/>
        <v>#NUM!</v>
      </c>
      <c r="E977" s="100" t="e">
        <f t="shared" si="78"/>
        <v>#NUM!</v>
      </c>
      <c r="F977" s="100" t="e">
        <f t="shared" si="79"/>
        <v>#NUM!</v>
      </c>
      <c r="G977" s="107" t="e">
        <f t="shared" si="80"/>
        <v>#NUM!</v>
      </c>
    </row>
    <row r="978" spans="2:7">
      <c r="B978" s="105">
        <v>115</v>
      </c>
      <c r="C978" s="100" t="e">
        <f t="shared" si="76"/>
        <v>#NUM!</v>
      </c>
      <c r="D978" s="100" t="e">
        <f t="shared" si="77"/>
        <v>#NUM!</v>
      </c>
      <c r="E978" s="100" t="e">
        <f t="shared" si="78"/>
        <v>#NUM!</v>
      </c>
      <c r="F978" s="100" t="e">
        <f t="shared" si="79"/>
        <v>#NUM!</v>
      </c>
      <c r="G978" s="107" t="e">
        <f t="shared" si="80"/>
        <v>#NUM!</v>
      </c>
    </row>
    <row r="979" spans="2:7">
      <c r="B979" s="105">
        <v>116</v>
      </c>
      <c r="C979" s="100" t="e">
        <f t="shared" si="76"/>
        <v>#NUM!</v>
      </c>
      <c r="D979" s="100" t="e">
        <f t="shared" si="77"/>
        <v>#NUM!</v>
      </c>
      <c r="E979" s="100" t="e">
        <f t="shared" si="78"/>
        <v>#NUM!</v>
      </c>
      <c r="F979" s="100" t="e">
        <f t="shared" si="79"/>
        <v>#NUM!</v>
      </c>
      <c r="G979" s="107" t="e">
        <f t="shared" si="80"/>
        <v>#NUM!</v>
      </c>
    </row>
    <row r="980" spans="2:7">
      <c r="B980" s="105">
        <v>117</v>
      </c>
      <c r="C980" s="100" t="e">
        <f t="shared" si="76"/>
        <v>#NUM!</v>
      </c>
      <c r="D980" s="100" t="e">
        <f t="shared" si="77"/>
        <v>#NUM!</v>
      </c>
      <c r="E980" s="100" t="e">
        <f t="shared" si="78"/>
        <v>#NUM!</v>
      </c>
      <c r="F980" s="100" t="e">
        <f t="shared" si="79"/>
        <v>#NUM!</v>
      </c>
      <c r="G980" s="107" t="e">
        <f t="shared" si="80"/>
        <v>#NUM!</v>
      </c>
    </row>
    <row r="981" spans="2:7">
      <c r="B981" s="105">
        <v>118</v>
      </c>
      <c r="C981" s="100" t="e">
        <f t="shared" si="76"/>
        <v>#NUM!</v>
      </c>
      <c r="D981" s="100" t="e">
        <f t="shared" si="77"/>
        <v>#NUM!</v>
      </c>
      <c r="E981" s="100" t="e">
        <f t="shared" si="78"/>
        <v>#NUM!</v>
      </c>
      <c r="F981" s="100" t="e">
        <f t="shared" si="79"/>
        <v>#NUM!</v>
      </c>
      <c r="G981" s="107" t="e">
        <f t="shared" si="80"/>
        <v>#NUM!</v>
      </c>
    </row>
    <row r="982" spans="2:7">
      <c r="B982" s="105">
        <v>119</v>
      </c>
      <c r="C982" s="100" t="e">
        <f t="shared" si="76"/>
        <v>#NUM!</v>
      </c>
      <c r="D982" s="100" t="e">
        <f t="shared" si="77"/>
        <v>#NUM!</v>
      </c>
      <c r="E982" s="100" t="e">
        <f t="shared" si="78"/>
        <v>#NUM!</v>
      </c>
      <c r="F982" s="100" t="e">
        <f t="shared" si="79"/>
        <v>#NUM!</v>
      </c>
      <c r="G982" s="107" t="e">
        <f t="shared" si="80"/>
        <v>#NUM!</v>
      </c>
    </row>
    <row r="983" spans="2:7">
      <c r="B983" s="105">
        <v>120</v>
      </c>
      <c r="C983" s="100" t="e">
        <f t="shared" si="76"/>
        <v>#NUM!</v>
      </c>
      <c r="D983" s="100" t="e">
        <f t="shared" si="77"/>
        <v>#NUM!</v>
      </c>
      <c r="E983" s="100" t="e">
        <f t="shared" si="78"/>
        <v>#NUM!</v>
      </c>
      <c r="F983" s="100" t="e">
        <f t="shared" si="79"/>
        <v>#NUM!</v>
      </c>
      <c r="G983" s="107" t="e">
        <f t="shared" si="80"/>
        <v>#NUM!</v>
      </c>
    </row>
    <row r="984" spans="2:7">
      <c r="B984" s="105">
        <v>121</v>
      </c>
      <c r="C984" s="100" t="e">
        <f t="shared" si="76"/>
        <v>#NUM!</v>
      </c>
      <c r="D984" s="100" t="e">
        <f t="shared" si="77"/>
        <v>#NUM!</v>
      </c>
      <c r="E984" s="100" t="e">
        <f t="shared" si="78"/>
        <v>#NUM!</v>
      </c>
      <c r="F984" s="100" t="e">
        <f t="shared" si="79"/>
        <v>#NUM!</v>
      </c>
      <c r="G984" s="107" t="e">
        <f t="shared" si="80"/>
        <v>#NUM!</v>
      </c>
    </row>
    <row r="985" spans="2:7">
      <c r="B985" s="105">
        <v>122</v>
      </c>
      <c r="C985" s="100" t="e">
        <f t="shared" si="76"/>
        <v>#NUM!</v>
      </c>
      <c r="D985" s="100" t="e">
        <f t="shared" si="77"/>
        <v>#NUM!</v>
      </c>
      <c r="E985" s="100" t="e">
        <f t="shared" si="78"/>
        <v>#NUM!</v>
      </c>
      <c r="F985" s="100" t="e">
        <f t="shared" si="79"/>
        <v>#NUM!</v>
      </c>
      <c r="G985" s="107" t="e">
        <f t="shared" si="80"/>
        <v>#NUM!</v>
      </c>
    </row>
    <row r="986" spans="2:7">
      <c r="B986" s="105">
        <v>123</v>
      </c>
      <c r="C986" s="100" t="e">
        <f t="shared" si="76"/>
        <v>#NUM!</v>
      </c>
      <c r="D986" s="100" t="e">
        <f t="shared" si="77"/>
        <v>#NUM!</v>
      </c>
      <c r="E986" s="100" t="e">
        <f t="shared" si="78"/>
        <v>#NUM!</v>
      </c>
      <c r="F986" s="100" t="e">
        <f t="shared" si="79"/>
        <v>#NUM!</v>
      </c>
      <c r="G986" s="107" t="e">
        <f t="shared" si="80"/>
        <v>#NUM!</v>
      </c>
    </row>
    <row r="987" spans="2:7">
      <c r="B987" s="105">
        <v>124</v>
      </c>
      <c r="C987" s="100" t="e">
        <f t="shared" si="76"/>
        <v>#NUM!</v>
      </c>
      <c r="D987" s="100" t="e">
        <f t="shared" si="77"/>
        <v>#NUM!</v>
      </c>
      <c r="E987" s="100" t="e">
        <f t="shared" si="78"/>
        <v>#NUM!</v>
      </c>
      <c r="F987" s="100" t="e">
        <f t="shared" si="79"/>
        <v>#NUM!</v>
      </c>
      <c r="G987" s="107" t="e">
        <f t="shared" si="80"/>
        <v>#NUM!</v>
      </c>
    </row>
    <row r="988" spans="2:7">
      <c r="B988" s="105">
        <v>125</v>
      </c>
      <c r="C988" s="100" t="e">
        <f t="shared" si="76"/>
        <v>#NUM!</v>
      </c>
      <c r="D988" s="100" t="e">
        <f t="shared" si="77"/>
        <v>#NUM!</v>
      </c>
      <c r="E988" s="100" t="e">
        <f t="shared" si="78"/>
        <v>#NUM!</v>
      </c>
      <c r="F988" s="100" t="e">
        <f t="shared" si="79"/>
        <v>#NUM!</v>
      </c>
      <c r="G988" s="107" t="e">
        <f t="shared" si="80"/>
        <v>#NUM!</v>
      </c>
    </row>
    <row r="989" spans="2:7">
      <c r="B989" s="105">
        <v>126</v>
      </c>
      <c r="C989" s="100" t="e">
        <f t="shared" si="76"/>
        <v>#NUM!</v>
      </c>
      <c r="D989" s="100" t="e">
        <f t="shared" si="77"/>
        <v>#NUM!</v>
      </c>
      <c r="E989" s="100" t="e">
        <f t="shared" si="78"/>
        <v>#NUM!</v>
      </c>
      <c r="F989" s="100" t="e">
        <f t="shared" si="79"/>
        <v>#NUM!</v>
      </c>
      <c r="G989" s="107" t="e">
        <f t="shared" si="80"/>
        <v>#NUM!</v>
      </c>
    </row>
    <row r="990" spans="2:7">
      <c r="B990" s="105">
        <v>127</v>
      </c>
      <c r="C990" s="100" t="e">
        <f t="shared" si="76"/>
        <v>#NUM!</v>
      </c>
      <c r="D990" s="100" t="e">
        <f t="shared" si="77"/>
        <v>#NUM!</v>
      </c>
      <c r="E990" s="100" t="e">
        <f t="shared" si="78"/>
        <v>#NUM!</v>
      </c>
      <c r="F990" s="100" t="e">
        <f t="shared" si="79"/>
        <v>#NUM!</v>
      </c>
      <c r="G990" s="107" t="e">
        <f t="shared" si="80"/>
        <v>#NUM!</v>
      </c>
    </row>
    <row r="991" spans="2:7">
      <c r="B991" s="105">
        <v>128</v>
      </c>
      <c r="C991" s="100" t="e">
        <f t="shared" si="76"/>
        <v>#NUM!</v>
      </c>
      <c r="D991" s="100" t="e">
        <f t="shared" si="77"/>
        <v>#NUM!</v>
      </c>
      <c r="E991" s="100" t="e">
        <f t="shared" si="78"/>
        <v>#NUM!</v>
      </c>
      <c r="F991" s="100" t="e">
        <f t="shared" si="79"/>
        <v>#NUM!</v>
      </c>
      <c r="G991" s="107" t="e">
        <f t="shared" si="80"/>
        <v>#NUM!</v>
      </c>
    </row>
    <row r="992" spans="2:7">
      <c r="B992" s="105">
        <v>129</v>
      </c>
      <c r="C992" s="100" t="e">
        <f t="shared" si="76"/>
        <v>#NUM!</v>
      </c>
      <c r="D992" s="100" t="e">
        <f t="shared" si="77"/>
        <v>#NUM!</v>
      </c>
      <c r="E992" s="100" t="e">
        <f t="shared" si="78"/>
        <v>#NUM!</v>
      </c>
      <c r="F992" s="100" t="e">
        <f t="shared" si="79"/>
        <v>#NUM!</v>
      </c>
      <c r="G992" s="107" t="e">
        <f t="shared" si="80"/>
        <v>#NUM!</v>
      </c>
    </row>
    <row r="993" spans="2:7">
      <c r="B993" s="105">
        <v>130</v>
      </c>
      <c r="C993" s="100" t="e">
        <f t="shared" ref="C993:C1056" si="81">PPMT(C$860/12,B993,D$860*12,B$860*-1,0,0)</f>
        <v>#NUM!</v>
      </c>
      <c r="D993" s="100" t="e">
        <f t="shared" ref="D993:D1043" si="82">IPMT(C$860/12,B993,D$860*12,B$860*-1,0)</f>
        <v>#NUM!</v>
      </c>
      <c r="E993" s="100" t="e">
        <f t="shared" ref="E993:E1043" si="83">E992-C993</f>
        <v>#NUM!</v>
      </c>
      <c r="F993" s="100" t="e">
        <f t="shared" ref="F993:F1043" si="84">SUM(C993:D993)</f>
        <v>#NUM!</v>
      </c>
      <c r="G993" s="107" t="e">
        <f t="shared" ref="G993:G1056" si="85">F993*12</f>
        <v>#NUM!</v>
      </c>
    </row>
    <row r="994" spans="2:7">
      <c r="B994" s="105">
        <v>131</v>
      </c>
      <c r="C994" s="100" t="e">
        <f t="shared" si="81"/>
        <v>#NUM!</v>
      </c>
      <c r="D994" s="100" t="e">
        <f t="shared" si="82"/>
        <v>#NUM!</v>
      </c>
      <c r="E994" s="100" t="e">
        <f t="shared" si="83"/>
        <v>#NUM!</v>
      </c>
      <c r="F994" s="100" t="e">
        <f t="shared" si="84"/>
        <v>#NUM!</v>
      </c>
      <c r="G994" s="107" t="e">
        <f t="shared" si="85"/>
        <v>#NUM!</v>
      </c>
    </row>
    <row r="995" spans="2:7">
      <c r="B995" s="105">
        <v>132</v>
      </c>
      <c r="C995" s="100" t="e">
        <f t="shared" si="81"/>
        <v>#NUM!</v>
      </c>
      <c r="D995" s="100" t="e">
        <f t="shared" si="82"/>
        <v>#NUM!</v>
      </c>
      <c r="E995" s="100" t="e">
        <f t="shared" si="83"/>
        <v>#NUM!</v>
      </c>
      <c r="F995" s="100" t="e">
        <f t="shared" si="84"/>
        <v>#NUM!</v>
      </c>
      <c r="G995" s="107" t="e">
        <f t="shared" si="85"/>
        <v>#NUM!</v>
      </c>
    </row>
    <row r="996" spans="2:7">
      <c r="B996" s="105">
        <v>133</v>
      </c>
      <c r="C996" s="100" t="e">
        <f t="shared" si="81"/>
        <v>#NUM!</v>
      </c>
      <c r="D996" s="100" t="e">
        <f t="shared" si="82"/>
        <v>#NUM!</v>
      </c>
      <c r="E996" s="100" t="e">
        <f t="shared" si="83"/>
        <v>#NUM!</v>
      </c>
      <c r="F996" s="100" t="e">
        <f t="shared" si="84"/>
        <v>#NUM!</v>
      </c>
      <c r="G996" s="107" t="e">
        <f t="shared" si="85"/>
        <v>#NUM!</v>
      </c>
    </row>
    <row r="997" spans="2:7">
      <c r="B997" s="105">
        <v>134</v>
      </c>
      <c r="C997" s="100" t="e">
        <f t="shared" si="81"/>
        <v>#NUM!</v>
      </c>
      <c r="D997" s="100" t="e">
        <f t="shared" si="82"/>
        <v>#NUM!</v>
      </c>
      <c r="E997" s="100" t="e">
        <f t="shared" si="83"/>
        <v>#NUM!</v>
      </c>
      <c r="F997" s="100" t="e">
        <f t="shared" si="84"/>
        <v>#NUM!</v>
      </c>
      <c r="G997" s="107" t="e">
        <f t="shared" si="85"/>
        <v>#NUM!</v>
      </c>
    </row>
    <row r="998" spans="2:7">
      <c r="B998" s="105">
        <v>135</v>
      </c>
      <c r="C998" s="100" t="e">
        <f t="shared" si="81"/>
        <v>#NUM!</v>
      </c>
      <c r="D998" s="100" t="e">
        <f t="shared" si="82"/>
        <v>#NUM!</v>
      </c>
      <c r="E998" s="100" t="e">
        <f t="shared" si="83"/>
        <v>#NUM!</v>
      </c>
      <c r="F998" s="100" t="e">
        <f t="shared" si="84"/>
        <v>#NUM!</v>
      </c>
      <c r="G998" s="107" t="e">
        <f t="shared" si="85"/>
        <v>#NUM!</v>
      </c>
    </row>
    <row r="999" spans="2:7">
      <c r="B999" s="105">
        <v>136</v>
      </c>
      <c r="C999" s="100" t="e">
        <f t="shared" si="81"/>
        <v>#NUM!</v>
      </c>
      <c r="D999" s="100" t="e">
        <f t="shared" si="82"/>
        <v>#NUM!</v>
      </c>
      <c r="E999" s="100" t="e">
        <f t="shared" si="83"/>
        <v>#NUM!</v>
      </c>
      <c r="F999" s="100" t="e">
        <f t="shared" si="84"/>
        <v>#NUM!</v>
      </c>
      <c r="G999" s="107" t="e">
        <f t="shared" si="85"/>
        <v>#NUM!</v>
      </c>
    </row>
    <row r="1000" spans="2:7">
      <c r="B1000" s="105">
        <v>137</v>
      </c>
      <c r="C1000" s="100" t="e">
        <f t="shared" si="81"/>
        <v>#NUM!</v>
      </c>
      <c r="D1000" s="100" t="e">
        <f t="shared" si="82"/>
        <v>#NUM!</v>
      </c>
      <c r="E1000" s="100" t="e">
        <f t="shared" si="83"/>
        <v>#NUM!</v>
      </c>
      <c r="F1000" s="100" t="e">
        <f t="shared" si="84"/>
        <v>#NUM!</v>
      </c>
      <c r="G1000" s="107" t="e">
        <f t="shared" si="85"/>
        <v>#NUM!</v>
      </c>
    </row>
    <row r="1001" spans="2:7">
      <c r="B1001" s="105">
        <v>138</v>
      </c>
      <c r="C1001" s="100" t="e">
        <f t="shared" si="81"/>
        <v>#NUM!</v>
      </c>
      <c r="D1001" s="100" t="e">
        <f t="shared" si="82"/>
        <v>#NUM!</v>
      </c>
      <c r="E1001" s="100" t="e">
        <f t="shared" si="83"/>
        <v>#NUM!</v>
      </c>
      <c r="F1001" s="100" t="e">
        <f t="shared" si="84"/>
        <v>#NUM!</v>
      </c>
      <c r="G1001" s="107" t="e">
        <f t="shared" si="85"/>
        <v>#NUM!</v>
      </c>
    </row>
    <row r="1002" spans="2:7">
      <c r="B1002" s="105">
        <v>139</v>
      </c>
      <c r="C1002" s="100" t="e">
        <f t="shared" si="81"/>
        <v>#NUM!</v>
      </c>
      <c r="D1002" s="100" t="e">
        <f t="shared" si="82"/>
        <v>#NUM!</v>
      </c>
      <c r="E1002" s="100" t="e">
        <f t="shared" si="83"/>
        <v>#NUM!</v>
      </c>
      <c r="F1002" s="100" t="e">
        <f t="shared" si="84"/>
        <v>#NUM!</v>
      </c>
      <c r="G1002" s="107" t="e">
        <f t="shared" si="85"/>
        <v>#NUM!</v>
      </c>
    </row>
    <row r="1003" spans="2:7">
      <c r="B1003" s="105">
        <v>140</v>
      </c>
      <c r="C1003" s="100" t="e">
        <f t="shared" si="81"/>
        <v>#NUM!</v>
      </c>
      <c r="D1003" s="100" t="e">
        <f t="shared" si="82"/>
        <v>#NUM!</v>
      </c>
      <c r="E1003" s="100" t="e">
        <f t="shared" si="83"/>
        <v>#NUM!</v>
      </c>
      <c r="F1003" s="100" t="e">
        <f t="shared" si="84"/>
        <v>#NUM!</v>
      </c>
      <c r="G1003" s="107" t="e">
        <f t="shared" si="85"/>
        <v>#NUM!</v>
      </c>
    </row>
    <row r="1004" spans="2:7">
      <c r="B1004" s="105">
        <v>141</v>
      </c>
      <c r="C1004" s="100" t="e">
        <f t="shared" si="81"/>
        <v>#NUM!</v>
      </c>
      <c r="D1004" s="100" t="e">
        <f t="shared" si="82"/>
        <v>#NUM!</v>
      </c>
      <c r="E1004" s="100" t="e">
        <f t="shared" si="83"/>
        <v>#NUM!</v>
      </c>
      <c r="F1004" s="100" t="e">
        <f t="shared" si="84"/>
        <v>#NUM!</v>
      </c>
      <c r="G1004" s="107" t="e">
        <f t="shared" si="85"/>
        <v>#NUM!</v>
      </c>
    </row>
    <row r="1005" spans="2:7">
      <c r="B1005" s="105">
        <v>142</v>
      </c>
      <c r="C1005" s="100" t="e">
        <f t="shared" si="81"/>
        <v>#NUM!</v>
      </c>
      <c r="D1005" s="100" t="e">
        <f t="shared" si="82"/>
        <v>#NUM!</v>
      </c>
      <c r="E1005" s="100" t="e">
        <f t="shared" si="83"/>
        <v>#NUM!</v>
      </c>
      <c r="F1005" s="100" t="e">
        <f t="shared" si="84"/>
        <v>#NUM!</v>
      </c>
      <c r="G1005" s="107" t="e">
        <f t="shared" si="85"/>
        <v>#NUM!</v>
      </c>
    </row>
    <row r="1006" spans="2:7">
      <c r="B1006" s="105">
        <v>143</v>
      </c>
      <c r="C1006" s="100" t="e">
        <f t="shared" si="81"/>
        <v>#NUM!</v>
      </c>
      <c r="D1006" s="100" t="e">
        <f t="shared" si="82"/>
        <v>#NUM!</v>
      </c>
      <c r="E1006" s="100" t="e">
        <f t="shared" si="83"/>
        <v>#NUM!</v>
      </c>
      <c r="F1006" s="100" t="e">
        <f t="shared" si="84"/>
        <v>#NUM!</v>
      </c>
      <c r="G1006" s="107" t="e">
        <f t="shared" si="85"/>
        <v>#NUM!</v>
      </c>
    </row>
    <row r="1007" spans="2:7">
      <c r="B1007" s="105">
        <v>144</v>
      </c>
      <c r="C1007" s="100" t="e">
        <f t="shared" si="81"/>
        <v>#NUM!</v>
      </c>
      <c r="D1007" s="100" t="e">
        <f t="shared" si="82"/>
        <v>#NUM!</v>
      </c>
      <c r="E1007" s="100" t="e">
        <f t="shared" si="83"/>
        <v>#NUM!</v>
      </c>
      <c r="F1007" s="100" t="e">
        <f t="shared" si="84"/>
        <v>#NUM!</v>
      </c>
      <c r="G1007" s="107" t="e">
        <f t="shared" si="85"/>
        <v>#NUM!</v>
      </c>
    </row>
    <row r="1008" spans="2:7">
      <c r="B1008" s="105">
        <v>145</v>
      </c>
      <c r="C1008" s="100" t="e">
        <f t="shared" si="81"/>
        <v>#NUM!</v>
      </c>
      <c r="D1008" s="100" t="e">
        <f t="shared" si="82"/>
        <v>#NUM!</v>
      </c>
      <c r="E1008" s="100" t="e">
        <f t="shared" si="83"/>
        <v>#NUM!</v>
      </c>
      <c r="F1008" s="100" t="e">
        <f t="shared" si="84"/>
        <v>#NUM!</v>
      </c>
      <c r="G1008" s="107" t="e">
        <f t="shared" si="85"/>
        <v>#NUM!</v>
      </c>
    </row>
    <row r="1009" spans="2:7">
      <c r="B1009" s="105">
        <v>146</v>
      </c>
      <c r="C1009" s="100" t="e">
        <f t="shared" si="81"/>
        <v>#NUM!</v>
      </c>
      <c r="D1009" s="100" t="e">
        <f t="shared" si="82"/>
        <v>#NUM!</v>
      </c>
      <c r="E1009" s="100" t="e">
        <f t="shared" si="83"/>
        <v>#NUM!</v>
      </c>
      <c r="F1009" s="100" t="e">
        <f t="shared" si="84"/>
        <v>#NUM!</v>
      </c>
      <c r="G1009" s="107" t="e">
        <f t="shared" si="85"/>
        <v>#NUM!</v>
      </c>
    </row>
    <row r="1010" spans="2:7">
      <c r="B1010" s="105">
        <v>147</v>
      </c>
      <c r="C1010" s="100" t="e">
        <f t="shared" si="81"/>
        <v>#NUM!</v>
      </c>
      <c r="D1010" s="100" t="e">
        <f t="shared" si="82"/>
        <v>#NUM!</v>
      </c>
      <c r="E1010" s="100" t="e">
        <f t="shared" si="83"/>
        <v>#NUM!</v>
      </c>
      <c r="F1010" s="100" t="e">
        <f t="shared" si="84"/>
        <v>#NUM!</v>
      </c>
      <c r="G1010" s="107" t="e">
        <f t="shared" si="85"/>
        <v>#NUM!</v>
      </c>
    </row>
    <row r="1011" spans="2:7">
      <c r="B1011" s="105">
        <v>148</v>
      </c>
      <c r="C1011" s="100" t="e">
        <f t="shared" si="81"/>
        <v>#NUM!</v>
      </c>
      <c r="D1011" s="100" t="e">
        <f t="shared" si="82"/>
        <v>#NUM!</v>
      </c>
      <c r="E1011" s="100" t="e">
        <f t="shared" si="83"/>
        <v>#NUM!</v>
      </c>
      <c r="F1011" s="100" t="e">
        <f t="shared" si="84"/>
        <v>#NUM!</v>
      </c>
      <c r="G1011" s="107" t="e">
        <f t="shared" si="85"/>
        <v>#NUM!</v>
      </c>
    </row>
    <row r="1012" spans="2:7">
      <c r="B1012" s="105">
        <v>149</v>
      </c>
      <c r="C1012" s="100" t="e">
        <f t="shared" si="81"/>
        <v>#NUM!</v>
      </c>
      <c r="D1012" s="100" t="e">
        <f t="shared" si="82"/>
        <v>#NUM!</v>
      </c>
      <c r="E1012" s="100" t="e">
        <f t="shared" si="83"/>
        <v>#NUM!</v>
      </c>
      <c r="F1012" s="100" t="e">
        <f t="shared" si="84"/>
        <v>#NUM!</v>
      </c>
      <c r="G1012" s="107" t="e">
        <f t="shared" si="85"/>
        <v>#NUM!</v>
      </c>
    </row>
    <row r="1013" spans="2:7">
      <c r="B1013" s="105">
        <v>150</v>
      </c>
      <c r="C1013" s="100" t="e">
        <f t="shared" si="81"/>
        <v>#NUM!</v>
      </c>
      <c r="D1013" s="100" t="e">
        <f t="shared" si="82"/>
        <v>#NUM!</v>
      </c>
      <c r="E1013" s="100" t="e">
        <f t="shared" si="83"/>
        <v>#NUM!</v>
      </c>
      <c r="F1013" s="100" t="e">
        <f t="shared" si="84"/>
        <v>#NUM!</v>
      </c>
      <c r="G1013" s="107" t="e">
        <f t="shared" si="85"/>
        <v>#NUM!</v>
      </c>
    </row>
    <row r="1014" spans="2:7">
      <c r="B1014" s="105">
        <v>151</v>
      </c>
      <c r="C1014" s="100" t="e">
        <f t="shared" si="81"/>
        <v>#NUM!</v>
      </c>
      <c r="D1014" s="100" t="e">
        <f t="shared" si="82"/>
        <v>#NUM!</v>
      </c>
      <c r="E1014" s="100" t="e">
        <f t="shared" si="83"/>
        <v>#NUM!</v>
      </c>
      <c r="F1014" s="100" t="e">
        <f t="shared" si="84"/>
        <v>#NUM!</v>
      </c>
      <c r="G1014" s="107" t="e">
        <f t="shared" si="85"/>
        <v>#NUM!</v>
      </c>
    </row>
    <row r="1015" spans="2:7">
      <c r="B1015" s="105">
        <v>152</v>
      </c>
      <c r="C1015" s="100" t="e">
        <f t="shared" si="81"/>
        <v>#NUM!</v>
      </c>
      <c r="D1015" s="100" t="e">
        <f t="shared" si="82"/>
        <v>#NUM!</v>
      </c>
      <c r="E1015" s="100" t="e">
        <f t="shared" si="83"/>
        <v>#NUM!</v>
      </c>
      <c r="F1015" s="100" t="e">
        <f t="shared" si="84"/>
        <v>#NUM!</v>
      </c>
      <c r="G1015" s="107" t="e">
        <f t="shared" si="85"/>
        <v>#NUM!</v>
      </c>
    </row>
    <row r="1016" spans="2:7">
      <c r="B1016" s="105">
        <v>153</v>
      </c>
      <c r="C1016" s="100" t="e">
        <f t="shared" si="81"/>
        <v>#NUM!</v>
      </c>
      <c r="D1016" s="100" t="e">
        <f t="shared" si="82"/>
        <v>#NUM!</v>
      </c>
      <c r="E1016" s="100" t="e">
        <f t="shared" si="83"/>
        <v>#NUM!</v>
      </c>
      <c r="F1016" s="100" t="e">
        <f t="shared" si="84"/>
        <v>#NUM!</v>
      </c>
      <c r="G1016" s="107" t="e">
        <f t="shared" si="85"/>
        <v>#NUM!</v>
      </c>
    </row>
    <row r="1017" spans="2:7">
      <c r="B1017" s="105">
        <v>154</v>
      </c>
      <c r="C1017" s="100" t="e">
        <f t="shared" si="81"/>
        <v>#NUM!</v>
      </c>
      <c r="D1017" s="100" t="e">
        <f t="shared" si="82"/>
        <v>#NUM!</v>
      </c>
      <c r="E1017" s="100" t="e">
        <f t="shared" si="83"/>
        <v>#NUM!</v>
      </c>
      <c r="F1017" s="100" t="e">
        <f t="shared" si="84"/>
        <v>#NUM!</v>
      </c>
      <c r="G1017" s="107" t="e">
        <f t="shared" si="85"/>
        <v>#NUM!</v>
      </c>
    </row>
    <row r="1018" spans="2:7">
      <c r="B1018" s="105">
        <v>155</v>
      </c>
      <c r="C1018" s="100" t="e">
        <f t="shared" si="81"/>
        <v>#NUM!</v>
      </c>
      <c r="D1018" s="100" t="e">
        <f t="shared" si="82"/>
        <v>#NUM!</v>
      </c>
      <c r="E1018" s="100" t="e">
        <f t="shared" si="83"/>
        <v>#NUM!</v>
      </c>
      <c r="F1018" s="100" t="e">
        <f t="shared" si="84"/>
        <v>#NUM!</v>
      </c>
      <c r="G1018" s="107" t="e">
        <f t="shared" si="85"/>
        <v>#NUM!</v>
      </c>
    </row>
    <row r="1019" spans="2:7">
      <c r="B1019" s="105">
        <v>156</v>
      </c>
      <c r="C1019" s="100" t="e">
        <f t="shared" si="81"/>
        <v>#NUM!</v>
      </c>
      <c r="D1019" s="100" t="e">
        <f t="shared" si="82"/>
        <v>#NUM!</v>
      </c>
      <c r="E1019" s="100" t="e">
        <f t="shared" si="83"/>
        <v>#NUM!</v>
      </c>
      <c r="F1019" s="100" t="e">
        <f t="shared" si="84"/>
        <v>#NUM!</v>
      </c>
      <c r="G1019" s="107" t="e">
        <f t="shared" si="85"/>
        <v>#NUM!</v>
      </c>
    </row>
    <row r="1020" spans="2:7">
      <c r="B1020" s="105">
        <v>157</v>
      </c>
      <c r="C1020" s="100" t="e">
        <f t="shared" si="81"/>
        <v>#NUM!</v>
      </c>
      <c r="D1020" s="100" t="e">
        <f t="shared" si="82"/>
        <v>#NUM!</v>
      </c>
      <c r="E1020" s="100" t="e">
        <f t="shared" si="83"/>
        <v>#NUM!</v>
      </c>
      <c r="F1020" s="100" t="e">
        <f t="shared" si="84"/>
        <v>#NUM!</v>
      </c>
      <c r="G1020" s="107" t="e">
        <f t="shared" si="85"/>
        <v>#NUM!</v>
      </c>
    </row>
    <row r="1021" spans="2:7">
      <c r="B1021" s="105">
        <v>158</v>
      </c>
      <c r="C1021" s="100" t="e">
        <f t="shared" si="81"/>
        <v>#NUM!</v>
      </c>
      <c r="D1021" s="100" t="e">
        <f t="shared" si="82"/>
        <v>#NUM!</v>
      </c>
      <c r="E1021" s="100" t="e">
        <f t="shared" si="83"/>
        <v>#NUM!</v>
      </c>
      <c r="F1021" s="100" t="e">
        <f t="shared" si="84"/>
        <v>#NUM!</v>
      </c>
      <c r="G1021" s="107" t="e">
        <f t="shared" si="85"/>
        <v>#NUM!</v>
      </c>
    </row>
    <row r="1022" spans="2:7">
      <c r="B1022" s="105">
        <v>159</v>
      </c>
      <c r="C1022" s="100" t="e">
        <f t="shared" si="81"/>
        <v>#NUM!</v>
      </c>
      <c r="D1022" s="100" t="e">
        <f t="shared" si="82"/>
        <v>#NUM!</v>
      </c>
      <c r="E1022" s="100" t="e">
        <f t="shared" si="83"/>
        <v>#NUM!</v>
      </c>
      <c r="F1022" s="100" t="e">
        <f t="shared" si="84"/>
        <v>#NUM!</v>
      </c>
      <c r="G1022" s="107" t="e">
        <f t="shared" si="85"/>
        <v>#NUM!</v>
      </c>
    </row>
    <row r="1023" spans="2:7">
      <c r="B1023" s="105">
        <v>160</v>
      </c>
      <c r="C1023" s="100" t="e">
        <f t="shared" si="81"/>
        <v>#NUM!</v>
      </c>
      <c r="D1023" s="100" t="e">
        <f t="shared" si="82"/>
        <v>#NUM!</v>
      </c>
      <c r="E1023" s="100" t="e">
        <f t="shared" si="83"/>
        <v>#NUM!</v>
      </c>
      <c r="F1023" s="100" t="e">
        <f t="shared" si="84"/>
        <v>#NUM!</v>
      </c>
      <c r="G1023" s="107" t="e">
        <f t="shared" si="85"/>
        <v>#NUM!</v>
      </c>
    </row>
    <row r="1024" spans="2:7">
      <c r="B1024" s="105">
        <v>161</v>
      </c>
      <c r="C1024" s="100" t="e">
        <f t="shared" si="81"/>
        <v>#NUM!</v>
      </c>
      <c r="D1024" s="100" t="e">
        <f t="shared" si="82"/>
        <v>#NUM!</v>
      </c>
      <c r="E1024" s="100" t="e">
        <f t="shared" si="83"/>
        <v>#NUM!</v>
      </c>
      <c r="F1024" s="100" t="e">
        <f t="shared" si="84"/>
        <v>#NUM!</v>
      </c>
      <c r="G1024" s="107" t="e">
        <f t="shared" si="85"/>
        <v>#NUM!</v>
      </c>
    </row>
    <row r="1025" spans="2:7">
      <c r="B1025" s="105">
        <v>162</v>
      </c>
      <c r="C1025" s="100" t="e">
        <f t="shared" si="81"/>
        <v>#NUM!</v>
      </c>
      <c r="D1025" s="100" t="e">
        <f t="shared" si="82"/>
        <v>#NUM!</v>
      </c>
      <c r="E1025" s="100" t="e">
        <f t="shared" si="83"/>
        <v>#NUM!</v>
      </c>
      <c r="F1025" s="100" t="e">
        <f t="shared" si="84"/>
        <v>#NUM!</v>
      </c>
      <c r="G1025" s="107" t="e">
        <f t="shared" si="85"/>
        <v>#NUM!</v>
      </c>
    </row>
    <row r="1026" spans="2:7">
      <c r="B1026" s="105">
        <v>163</v>
      </c>
      <c r="C1026" s="100" t="e">
        <f t="shared" si="81"/>
        <v>#NUM!</v>
      </c>
      <c r="D1026" s="100" t="e">
        <f t="shared" si="82"/>
        <v>#NUM!</v>
      </c>
      <c r="E1026" s="100" t="e">
        <f t="shared" si="83"/>
        <v>#NUM!</v>
      </c>
      <c r="F1026" s="100" t="e">
        <f t="shared" si="84"/>
        <v>#NUM!</v>
      </c>
      <c r="G1026" s="107" t="e">
        <f t="shared" si="85"/>
        <v>#NUM!</v>
      </c>
    </row>
    <row r="1027" spans="2:7">
      <c r="B1027" s="105">
        <v>164</v>
      </c>
      <c r="C1027" s="100" t="e">
        <f t="shared" si="81"/>
        <v>#NUM!</v>
      </c>
      <c r="D1027" s="100" t="e">
        <f t="shared" si="82"/>
        <v>#NUM!</v>
      </c>
      <c r="E1027" s="100" t="e">
        <f t="shared" si="83"/>
        <v>#NUM!</v>
      </c>
      <c r="F1027" s="100" t="e">
        <f t="shared" si="84"/>
        <v>#NUM!</v>
      </c>
      <c r="G1027" s="107" t="e">
        <f t="shared" si="85"/>
        <v>#NUM!</v>
      </c>
    </row>
    <row r="1028" spans="2:7">
      <c r="B1028" s="105">
        <v>165</v>
      </c>
      <c r="C1028" s="100" t="e">
        <f t="shared" si="81"/>
        <v>#NUM!</v>
      </c>
      <c r="D1028" s="100" t="e">
        <f t="shared" si="82"/>
        <v>#NUM!</v>
      </c>
      <c r="E1028" s="100" t="e">
        <f t="shared" si="83"/>
        <v>#NUM!</v>
      </c>
      <c r="F1028" s="100" t="e">
        <f t="shared" si="84"/>
        <v>#NUM!</v>
      </c>
      <c r="G1028" s="107" t="e">
        <f t="shared" si="85"/>
        <v>#NUM!</v>
      </c>
    </row>
    <row r="1029" spans="2:7">
      <c r="B1029" s="105">
        <v>166</v>
      </c>
      <c r="C1029" s="100" t="e">
        <f t="shared" si="81"/>
        <v>#NUM!</v>
      </c>
      <c r="D1029" s="100" t="e">
        <f t="shared" si="82"/>
        <v>#NUM!</v>
      </c>
      <c r="E1029" s="100" t="e">
        <f t="shared" si="83"/>
        <v>#NUM!</v>
      </c>
      <c r="F1029" s="100" t="e">
        <f t="shared" si="84"/>
        <v>#NUM!</v>
      </c>
      <c r="G1029" s="107" t="e">
        <f t="shared" si="85"/>
        <v>#NUM!</v>
      </c>
    </row>
    <row r="1030" spans="2:7">
      <c r="B1030" s="105">
        <v>167</v>
      </c>
      <c r="C1030" s="100" t="e">
        <f t="shared" si="81"/>
        <v>#NUM!</v>
      </c>
      <c r="D1030" s="100" t="e">
        <f t="shared" si="82"/>
        <v>#NUM!</v>
      </c>
      <c r="E1030" s="100" t="e">
        <f t="shared" si="83"/>
        <v>#NUM!</v>
      </c>
      <c r="F1030" s="100" t="e">
        <f t="shared" si="84"/>
        <v>#NUM!</v>
      </c>
      <c r="G1030" s="107" t="e">
        <f t="shared" si="85"/>
        <v>#NUM!</v>
      </c>
    </row>
    <row r="1031" spans="2:7">
      <c r="B1031" s="105">
        <v>168</v>
      </c>
      <c r="C1031" s="100" t="e">
        <f t="shared" si="81"/>
        <v>#NUM!</v>
      </c>
      <c r="D1031" s="100" t="e">
        <f t="shared" si="82"/>
        <v>#NUM!</v>
      </c>
      <c r="E1031" s="100" t="e">
        <f t="shared" si="83"/>
        <v>#NUM!</v>
      </c>
      <c r="F1031" s="100" t="e">
        <f t="shared" si="84"/>
        <v>#NUM!</v>
      </c>
      <c r="G1031" s="107" t="e">
        <f t="shared" si="85"/>
        <v>#NUM!</v>
      </c>
    </row>
    <row r="1032" spans="2:7">
      <c r="B1032" s="105">
        <v>169</v>
      </c>
      <c r="C1032" s="100" t="e">
        <f t="shared" si="81"/>
        <v>#NUM!</v>
      </c>
      <c r="D1032" s="100" t="e">
        <f t="shared" si="82"/>
        <v>#NUM!</v>
      </c>
      <c r="E1032" s="100" t="e">
        <f t="shared" si="83"/>
        <v>#NUM!</v>
      </c>
      <c r="F1032" s="100" t="e">
        <f t="shared" si="84"/>
        <v>#NUM!</v>
      </c>
      <c r="G1032" s="107" t="e">
        <f t="shared" si="85"/>
        <v>#NUM!</v>
      </c>
    </row>
    <row r="1033" spans="2:7">
      <c r="B1033" s="105">
        <v>170</v>
      </c>
      <c r="C1033" s="100" t="e">
        <f t="shared" si="81"/>
        <v>#NUM!</v>
      </c>
      <c r="D1033" s="100" t="e">
        <f t="shared" si="82"/>
        <v>#NUM!</v>
      </c>
      <c r="E1033" s="100" t="e">
        <f t="shared" si="83"/>
        <v>#NUM!</v>
      </c>
      <c r="F1033" s="100" t="e">
        <f t="shared" si="84"/>
        <v>#NUM!</v>
      </c>
      <c r="G1033" s="107" t="e">
        <f t="shared" si="85"/>
        <v>#NUM!</v>
      </c>
    </row>
    <row r="1034" spans="2:7">
      <c r="B1034" s="105">
        <v>171</v>
      </c>
      <c r="C1034" s="100" t="e">
        <f t="shared" si="81"/>
        <v>#NUM!</v>
      </c>
      <c r="D1034" s="100" t="e">
        <f t="shared" si="82"/>
        <v>#NUM!</v>
      </c>
      <c r="E1034" s="100" t="e">
        <f t="shared" si="83"/>
        <v>#NUM!</v>
      </c>
      <c r="F1034" s="100" t="e">
        <f t="shared" si="84"/>
        <v>#NUM!</v>
      </c>
      <c r="G1034" s="107" t="e">
        <f t="shared" si="85"/>
        <v>#NUM!</v>
      </c>
    </row>
    <row r="1035" spans="2:7">
      <c r="B1035" s="105">
        <v>172</v>
      </c>
      <c r="C1035" s="100" t="e">
        <f t="shared" si="81"/>
        <v>#NUM!</v>
      </c>
      <c r="D1035" s="100" t="e">
        <f t="shared" si="82"/>
        <v>#NUM!</v>
      </c>
      <c r="E1035" s="100" t="e">
        <f t="shared" si="83"/>
        <v>#NUM!</v>
      </c>
      <c r="F1035" s="100" t="e">
        <f t="shared" si="84"/>
        <v>#NUM!</v>
      </c>
      <c r="G1035" s="107" t="e">
        <f t="shared" si="85"/>
        <v>#NUM!</v>
      </c>
    </row>
    <row r="1036" spans="2:7">
      <c r="B1036" s="105">
        <v>173</v>
      </c>
      <c r="C1036" s="100" t="e">
        <f t="shared" si="81"/>
        <v>#NUM!</v>
      </c>
      <c r="D1036" s="100" t="e">
        <f t="shared" si="82"/>
        <v>#NUM!</v>
      </c>
      <c r="E1036" s="100" t="e">
        <f t="shared" si="83"/>
        <v>#NUM!</v>
      </c>
      <c r="F1036" s="100" t="e">
        <f t="shared" si="84"/>
        <v>#NUM!</v>
      </c>
      <c r="G1036" s="107" t="e">
        <f t="shared" si="85"/>
        <v>#NUM!</v>
      </c>
    </row>
    <row r="1037" spans="2:7">
      <c r="B1037" s="105">
        <v>174</v>
      </c>
      <c r="C1037" s="100" t="e">
        <f t="shared" si="81"/>
        <v>#NUM!</v>
      </c>
      <c r="D1037" s="100" t="e">
        <f t="shared" si="82"/>
        <v>#NUM!</v>
      </c>
      <c r="E1037" s="100" t="e">
        <f t="shared" si="83"/>
        <v>#NUM!</v>
      </c>
      <c r="F1037" s="100" t="e">
        <f t="shared" si="84"/>
        <v>#NUM!</v>
      </c>
      <c r="G1037" s="107" t="e">
        <f t="shared" si="85"/>
        <v>#NUM!</v>
      </c>
    </row>
    <row r="1038" spans="2:7">
      <c r="B1038" s="105">
        <v>175</v>
      </c>
      <c r="C1038" s="100" t="e">
        <f t="shared" si="81"/>
        <v>#NUM!</v>
      </c>
      <c r="D1038" s="100" t="e">
        <f t="shared" si="82"/>
        <v>#NUM!</v>
      </c>
      <c r="E1038" s="100" t="e">
        <f t="shared" si="83"/>
        <v>#NUM!</v>
      </c>
      <c r="F1038" s="100" t="e">
        <f t="shared" si="84"/>
        <v>#NUM!</v>
      </c>
      <c r="G1038" s="107" t="e">
        <f t="shared" si="85"/>
        <v>#NUM!</v>
      </c>
    </row>
    <row r="1039" spans="2:7">
      <c r="B1039" s="105">
        <v>176</v>
      </c>
      <c r="C1039" s="100" t="e">
        <f t="shared" si="81"/>
        <v>#NUM!</v>
      </c>
      <c r="D1039" s="100" t="e">
        <f t="shared" si="82"/>
        <v>#NUM!</v>
      </c>
      <c r="E1039" s="100" t="e">
        <f t="shared" si="83"/>
        <v>#NUM!</v>
      </c>
      <c r="F1039" s="100" t="e">
        <f t="shared" si="84"/>
        <v>#NUM!</v>
      </c>
      <c r="G1039" s="107" t="e">
        <f t="shared" si="85"/>
        <v>#NUM!</v>
      </c>
    </row>
    <row r="1040" spans="2:7">
      <c r="B1040" s="105">
        <v>177</v>
      </c>
      <c r="C1040" s="100" t="e">
        <f t="shared" si="81"/>
        <v>#NUM!</v>
      </c>
      <c r="D1040" s="100" t="e">
        <f t="shared" si="82"/>
        <v>#NUM!</v>
      </c>
      <c r="E1040" s="100" t="e">
        <f t="shared" si="83"/>
        <v>#NUM!</v>
      </c>
      <c r="F1040" s="100" t="e">
        <f t="shared" si="84"/>
        <v>#NUM!</v>
      </c>
      <c r="G1040" s="107" t="e">
        <f t="shared" si="85"/>
        <v>#NUM!</v>
      </c>
    </row>
    <row r="1041" spans="2:7">
      <c r="B1041" s="105">
        <v>178</v>
      </c>
      <c r="C1041" s="100" t="e">
        <f t="shared" si="81"/>
        <v>#NUM!</v>
      </c>
      <c r="D1041" s="100" t="e">
        <f t="shared" si="82"/>
        <v>#NUM!</v>
      </c>
      <c r="E1041" s="100" t="e">
        <f t="shared" si="83"/>
        <v>#NUM!</v>
      </c>
      <c r="F1041" s="100" t="e">
        <f t="shared" si="84"/>
        <v>#NUM!</v>
      </c>
      <c r="G1041" s="107" t="e">
        <f t="shared" si="85"/>
        <v>#NUM!</v>
      </c>
    </row>
    <row r="1042" spans="2:7">
      <c r="B1042" s="105">
        <v>179</v>
      </c>
      <c r="C1042" s="100" t="e">
        <f t="shared" si="81"/>
        <v>#NUM!</v>
      </c>
      <c r="D1042" s="100" t="e">
        <f t="shared" si="82"/>
        <v>#NUM!</v>
      </c>
      <c r="E1042" s="100" t="e">
        <f t="shared" si="83"/>
        <v>#NUM!</v>
      </c>
      <c r="F1042" s="100" t="e">
        <f t="shared" si="84"/>
        <v>#NUM!</v>
      </c>
      <c r="G1042" s="107" t="e">
        <f t="shared" si="85"/>
        <v>#NUM!</v>
      </c>
    </row>
    <row r="1043" spans="2:7">
      <c r="B1043" s="105">
        <v>180</v>
      </c>
      <c r="C1043" s="100" t="e">
        <f t="shared" si="81"/>
        <v>#NUM!</v>
      </c>
      <c r="D1043" s="100" t="e">
        <f t="shared" si="82"/>
        <v>#NUM!</v>
      </c>
      <c r="E1043" s="100" t="e">
        <f t="shared" si="83"/>
        <v>#NUM!</v>
      </c>
      <c r="F1043" s="100" t="e">
        <f t="shared" si="84"/>
        <v>#NUM!</v>
      </c>
      <c r="G1043" s="107" t="e">
        <f t="shared" si="85"/>
        <v>#NUM!</v>
      </c>
    </row>
    <row r="1044" spans="2:7">
      <c r="B1044" s="105">
        <v>181</v>
      </c>
      <c r="C1044" s="100" t="e">
        <f t="shared" si="81"/>
        <v>#NUM!</v>
      </c>
      <c r="D1044" s="100" t="e">
        <f t="shared" ref="D1044:D1107" si="86">IPMT(C$860/12,B1044,D$860*12,B$860*-1,0)</f>
        <v>#NUM!</v>
      </c>
      <c r="E1044" s="100" t="e">
        <f t="shared" ref="E1044:E1107" si="87">E1043-C1044</f>
        <v>#NUM!</v>
      </c>
      <c r="F1044" s="100" t="e">
        <f t="shared" ref="F1044:F1107" si="88">SUM(C1044:D1044)</f>
        <v>#NUM!</v>
      </c>
      <c r="G1044" s="107" t="e">
        <f t="shared" si="85"/>
        <v>#NUM!</v>
      </c>
    </row>
    <row r="1045" spans="2:7">
      <c r="B1045" s="105">
        <v>182</v>
      </c>
      <c r="C1045" s="100" t="e">
        <f t="shared" si="81"/>
        <v>#NUM!</v>
      </c>
      <c r="D1045" s="100" t="e">
        <f t="shared" si="86"/>
        <v>#NUM!</v>
      </c>
      <c r="E1045" s="100" t="e">
        <f t="shared" si="87"/>
        <v>#NUM!</v>
      </c>
      <c r="F1045" s="100" t="e">
        <f t="shared" si="88"/>
        <v>#NUM!</v>
      </c>
      <c r="G1045" s="107" t="e">
        <f t="shared" si="85"/>
        <v>#NUM!</v>
      </c>
    </row>
    <row r="1046" spans="2:7">
      <c r="B1046" s="105">
        <v>183</v>
      </c>
      <c r="C1046" s="100" t="e">
        <f t="shared" si="81"/>
        <v>#NUM!</v>
      </c>
      <c r="D1046" s="100" t="e">
        <f t="shared" si="86"/>
        <v>#NUM!</v>
      </c>
      <c r="E1046" s="100" t="e">
        <f t="shared" si="87"/>
        <v>#NUM!</v>
      </c>
      <c r="F1046" s="100" t="e">
        <f t="shared" si="88"/>
        <v>#NUM!</v>
      </c>
      <c r="G1046" s="107" t="e">
        <f t="shared" si="85"/>
        <v>#NUM!</v>
      </c>
    </row>
    <row r="1047" spans="2:7">
      <c r="B1047" s="105">
        <v>184</v>
      </c>
      <c r="C1047" s="100" t="e">
        <f t="shared" si="81"/>
        <v>#NUM!</v>
      </c>
      <c r="D1047" s="100" t="e">
        <f t="shared" si="86"/>
        <v>#NUM!</v>
      </c>
      <c r="E1047" s="100" t="e">
        <f t="shared" si="87"/>
        <v>#NUM!</v>
      </c>
      <c r="F1047" s="100" t="e">
        <f t="shared" si="88"/>
        <v>#NUM!</v>
      </c>
      <c r="G1047" s="107" t="e">
        <f t="shared" si="85"/>
        <v>#NUM!</v>
      </c>
    </row>
    <row r="1048" spans="2:7">
      <c r="B1048" s="105">
        <v>185</v>
      </c>
      <c r="C1048" s="100" t="e">
        <f t="shared" si="81"/>
        <v>#NUM!</v>
      </c>
      <c r="D1048" s="100" t="e">
        <f t="shared" si="86"/>
        <v>#NUM!</v>
      </c>
      <c r="E1048" s="100" t="e">
        <f t="shared" si="87"/>
        <v>#NUM!</v>
      </c>
      <c r="F1048" s="100" t="e">
        <f t="shared" si="88"/>
        <v>#NUM!</v>
      </c>
      <c r="G1048" s="107" t="e">
        <f t="shared" si="85"/>
        <v>#NUM!</v>
      </c>
    </row>
    <row r="1049" spans="2:7">
      <c r="B1049" s="105">
        <v>186</v>
      </c>
      <c r="C1049" s="100" t="e">
        <f t="shared" si="81"/>
        <v>#NUM!</v>
      </c>
      <c r="D1049" s="100" t="e">
        <f t="shared" si="86"/>
        <v>#NUM!</v>
      </c>
      <c r="E1049" s="100" t="e">
        <f t="shared" si="87"/>
        <v>#NUM!</v>
      </c>
      <c r="F1049" s="100" t="e">
        <f t="shared" si="88"/>
        <v>#NUM!</v>
      </c>
      <c r="G1049" s="107" t="e">
        <f t="shared" si="85"/>
        <v>#NUM!</v>
      </c>
    </row>
    <row r="1050" spans="2:7">
      <c r="B1050" s="105">
        <v>187</v>
      </c>
      <c r="C1050" s="100" t="e">
        <f t="shared" si="81"/>
        <v>#NUM!</v>
      </c>
      <c r="D1050" s="100" t="e">
        <f t="shared" si="86"/>
        <v>#NUM!</v>
      </c>
      <c r="E1050" s="100" t="e">
        <f t="shared" si="87"/>
        <v>#NUM!</v>
      </c>
      <c r="F1050" s="100" t="e">
        <f t="shared" si="88"/>
        <v>#NUM!</v>
      </c>
      <c r="G1050" s="107" t="e">
        <f t="shared" si="85"/>
        <v>#NUM!</v>
      </c>
    </row>
    <row r="1051" spans="2:7">
      <c r="B1051" s="105">
        <v>188</v>
      </c>
      <c r="C1051" s="100" t="e">
        <f t="shared" si="81"/>
        <v>#NUM!</v>
      </c>
      <c r="D1051" s="100" t="e">
        <f t="shared" si="86"/>
        <v>#NUM!</v>
      </c>
      <c r="E1051" s="100" t="e">
        <f t="shared" si="87"/>
        <v>#NUM!</v>
      </c>
      <c r="F1051" s="100" t="e">
        <f t="shared" si="88"/>
        <v>#NUM!</v>
      </c>
      <c r="G1051" s="107" t="e">
        <f t="shared" si="85"/>
        <v>#NUM!</v>
      </c>
    </row>
    <row r="1052" spans="2:7">
      <c r="B1052" s="105">
        <v>189</v>
      </c>
      <c r="C1052" s="100" t="e">
        <f t="shared" si="81"/>
        <v>#NUM!</v>
      </c>
      <c r="D1052" s="100" t="e">
        <f t="shared" si="86"/>
        <v>#NUM!</v>
      </c>
      <c r="E1052" s="100" t="e">
        <f t="shared" si="87"/>
        <v>#NUM!</v>
      </c>
      <c r="F1052" s="100" t="e">
        <f t="shared" si="88"/>
        <v>#NUM!</v>
      </c>
      <c r="G1052" s="107" t="e">
        <f t="shared" si="85"/>
        <v>#NUM!</v>
      </c>
    </row>
    <row r="1053" spans="2:7">
      <c r="B1053" s="105">
        <v>190</v>
      </c>
      <c r="C1053" s="100" t="e">
        <f t="shared" si="81"/>
        <v>#NUM!</v>
      </c>
      <c r="D1053" s="100" t="e">
        <f t="shared" si="86"/>
        <v>#NUM!</v>
      </c>
      <c r="E1053" s="100" t="e">
        <f t="shared" si="87"/>
        <v>#NUM!</v>
      </c>
      <c r="F1053" s="100" t="e">
        <f t="shared" si="88"/>
        <v>#NUM!</v>
      </c>
      <c r="G1053" s="107" t="e">
        <f t="shared" si="85"/>
        <v>#NUM!</v>
      </c>
    </row>
    <row r="1054" spans="2:7">
      <c r="B1054" s="105">
        <v>191</v>
      </c>
      <c r="C1054" s="100" t="e">
        <f t="shared" si="81"/>
        <v>#NUM!</v>
      </c>
      <c r="D1054" s="100" t="e">
        <f t="shared" si="86"/>
        <v>#NUM!</v>
      </c>
      <c r="E1054" s="100" t="e">
        <f t="shared" si="87"/>
        <v>#NUM!</v>
      </c>
      <c r="F1054" s="100" t="e">
        <f t="shared" si="88"/>
        <v>#NUM!</v>
      </c>
      <c r="G1054" s="107" t="e">
        <f t="shared" si="85"/>
        <v>#NUM!</v>
      </c>
    </row>
    <row r="1055" spans="2:7">
      <c r="B1055" s="105">
        <v>192</v>
      </c>
      <c r="C1055" s="100" t="e">
        <f t="shared" si="81"/>
        <v>#NUM!</v>
      </c>
      <c r="D1055" s="100" t="e">
        <f t="shared" si="86"/>
        <v>#NUM!</v>
      </c>
      <c r="E1055" s="100" t="e">
        <f t="shared" si="87"/>
        <v>#NUM!</v>
      </c>
      <c r="F1055" s="100" t="e">
        <f t="shared" si="88"/>
        <v>#NUM!</v>
      </c>
      <c r="G1055" s="107" t="e">
        <f t="shared" si="85"/>
        <v>#NUM!</v>
      </c>
    </row>
    <row r="1056" spans="2:7">
      <c r="B1056" s="105">
        <v>193</v>
      </c>
      <c r="C1056" s="100" t="e">
        <f t="shared" si="81"/>
        <v>#NUM!</v>
      </c>
      <c r="D1056" s="100" t="e">
        <f t="shared" si="86"/>
        <v>#NUM!</v>
      </c>
      <c r="E1056" s="100" t="e">
        <f t="shared" si="87"/>
        <v>#NUM!</v>
      </c>
      <c r="F1056" s="100" t="e">
        <f t="shared" si="88"/>
        <v>#NUM!</v>
      </c>
      <c r="G1056" s="107" t="e">
        <f t="shared" si="85"/>
        <v>#NUM!</v>
      </c>
    </row>
    <row r="1057" spans="2:7">
      <c r="B1057" s="105">
        <v>194</v>
      </c>
      <c r="C1057" s="100" t="e">
        <f t="shared" ref="C1057:C1120" si="89">PPMT(C$860/12,B1057,D$860*12,B$860*-1,0,0)</f>
        <v>#NUM!</v>
      </c>
      <c r="D1057" s="100" t="e">
        <f t="shared" si="86"/>
        <v>#NUM!</v>
      </c>
      <c r="E1057" s="100" t="e">
        <f t="shared" si="87"/>
        <v>#NUM!</v>
      </c>
      <c r="F1057" s="100" t="e">
        <f t="shared" si="88"/>
        <v>#NUM!</v>
      </c>
      <c r="G1057" s="107" t="e">
        <f t="shared" ref="G1057:G1120" si="90">F1057*12</f>
        <v>#NUM!</v>
      </c>
    </row>
    <row r="1058" spans="2:7">
      <c r="B1058" s="105">
        <v>195</v>
      </c>
      <c r="C1058" s="100" t="e">
        <f t="shared" si="89"/>
        <v>#NUM!</v>
      </c>
      <c r="D1058" s="100" t="e">
        <f t="shared" si="86"/>
        <v>#NUM!</v>
      </c>
      <c r="E1058" s="100" t="e">
        <f t="shared" si="87"/>
        <v>#NUM!</v>
      </c>
      <c r="F1058" s="100" t="e">
        <f t="shared" si="88"/>
        <v>#NUM!</v>
      </c>
      <c r="G1058" s="107" t="e">
        <f t="shared" si="90"/>
        <v>#NUM!</v>
      </c>
    </row>
    <row r="1059" spans="2:7">
      <c r="B1059" s="105">
        <v>196</v>
      </c>
      <c r="C1059" s="100" t="e">
        <f t="shared" si="89"/>
        <v>#NUM!</v>
      </c>
      <c r="D1059" s="100" t="e">
        <f t="shared" si="86"/>
        <v>#NUM!</v>
      </c>
      <c r="E1059" s="100" t="e">
        <f t="shared" si="87"/>
        <v>#NUM!</v>
      </c>
      <c r="F1059" s="100" t="e">
        <f t="shared" si="88"/>
        <v>#NUM!</v>
      </c>
      <c r="G1059" s="107" t="e">
        <f t="shared" si="90"/>
        <v>#NUM!</v>
      </c>
    </row>
    <row r="1060" spans="2:7">
      <c r="B1060" s="105">
        <v>197</v>
      </c>
      <c r="C1060" s="100" t="e">
        <f t="shared" si="89"/>
        <v>#NUM!</v>
      </c>
      <c r="D1060" s="100" t="e">
        <f t="shared" si="86"/>
        <v>#NUM!</v>
      </c>
      <c r="E1060" s="100" t="e">
        <f t="shared" si="87"/>
        <v>#NUM!</v>
      </c>
      <c r="F1060" s="100" t="e">
        <f t="shared" si="88"/>
        <v>#NUM!</v>
      </c>
      <c r="G1060" s="107" t="e">
        <f t="shared" si="90"/>
        <v>#NUM!</v>
      </c>
    </row>
    <row r="1061" spans="2:7">
      <c r="B1061" s="105">
        <v>198</v>
      </c>
      <c r="C1061" s="100" t="e">
        <f t="shared" si="89"/>
        <v>#NUM!</v>
      </c>
      <c r="D1061" s="100" t="e">
        <f t="shared" si="86"/>
        <v>#NUM!</v>
      </c>
      <c r="E1061" s="100" t="e">
        <f t="shared" si="87"/>
        <v>#NUM!</v>
      </c>
      <c r="F1061" s="100" t="e">
        <f t="shared" si="88"/>
        <v>#NUM!</v>
      </c>
      <c r="G1061" s="107" t="e">
        <f t="shared" si="90"/>
        <v>#NUM!</v>
      </c>
    </row>
    <row r="1062" spans="2:7">
      <c r="B1062" s="105">
        <v>199</v>
      </c>
      <c r="C1062" s="100" t="e">
        <f t="shared" si="89"/>
        <v>#NUM!</v>
      </c>
      <c r="D1062" s="100" t="e">
        <f t="shared" si="86"/>
        <v>#NUM!</v>
      </c>
      <c r="E1062" s="100" t="e">
        <f t="shared" si="87"/>
        <v>#NUM!</v>
      </c>
      <c r="F1062" s="100" t="e">
        <f t="shared" si="88"/>
        <v>#NUM!</v>
      </c>
      <c r="G1062" s="107" t="e">
        <f t="shared" si="90"/>
        <v>#NUM!</v>
      </c>
    </row>
    <row r="1063" spans="2:7">
      <c r="B1063" s="105">
        <v>200</v>
      </c>
      <c r="C1063" s="100" t="e">
        <f t="shared" si="89"/>
        <v>#NUM!</v>
      </c>
      <c r="D1063" s="100" t="e">
        <f t="shared" si="86"/>
        <v>#NUM!</v>
      </c>
      <c r="E1063" s="100" t="e">
        <f t="shared" si="87"/>
        <v>#NUM!</v>
      </c>
      <c r="F1063" s="100" t="e">
        <f t="shared" si="88"/>
        <v>#NUM!</v>
      </c>
      <c r="G1063" s="107" t="e">
        <f t="shared" si="90"/>
        <v>#NUM!</v>
      </c>
    </row>
    <row r="1064" spans="2:7">
      <c r="B1064" s="105">
        <v>201</v>
      </c>
      <c r="C1064" s="100" t="e">
        <f t="shared" si="89"/>
        <v>#NUM!</v>
      </c>
      <c r="D1064" s="100" t="e">
        <f t="shared" si="86"/>
        <v>#NUM!</v>
      </c>
      <c r="E1064" s="100" t="e">
        <f t="shared" si="87"/>
        <v>#NUM!</v>
      </c>
      <c r="F1064" s="100" t="e">
        <f t="shared" si="88"/>
        <v>#NUM!</v>
      </c>
      <c r="G1064" s="107" t="e">
        <f t="shared" si="90"/>
        <v>#NUM!</v>
      </c>
    </row>
    <row r="1065" spans="2:7">
      <c r="B1065" s="105">
        <v>202</v>
      </c>
      <c r="C1065" s="100" t="e">
        <f t="shared" si="89"/>
        <v>#NUM!</v>
      </c>
      <c r="D1065" s="100" t="e">
        <f t="shared" si="86"/>
        <v>#NUM!</v>
      </c>
      <c r="E1065" s="100" t="e">
        <f t="shared" si="87"/>
        <v>#NUM!</v>
      </c>
      <c r="F1065" s="100" t="e">
        <f t="shared" si="88"/>
        <v>#NUM!</v>
      </c>
      <c r="G1065" s="107" t="e">
        <f t="shared" si="90"/>
        <v>#NUM!</v>
      </c>
    </row>
    <row r="1066" spans="2:7">
      <c r="B1066" s="105">
        <v>203</v>
      </c>
      <c r="C1066" s="100" t="e">
        <f t="shared" si="89"/>
        <v>#NUM!</v>
      </c>
      <c r="D1066" s="100" t="e">
        <f t="shared" si="86"/>
        <v>#NUM!</v>
      </c>
      <c r="E1066" s="100" t="e">
        <f t="shared" si="87"/>
        <v>#NUM!</v>
      </c>
      <c r="F1066" s="100" t="e">
        <f t="shared" si="88"/>
        <v>#NUM!</v>
      </c>
      <c r="G1066" s="107" t="e">
        <f t="shared" si="90"/>
        <v>#NUM!</v>
      </c>
    </row>
    <row r="1067" spans="2:7">
      <c r="B1067" s="105">
        <v>204</v>
      </c>
      <c r="C1067" s="100" t="e">
        <f t="shared" si="89"/>
        <v>#NUM!</v>
      </c>
      <c r="D1067" s="100" t="e">
        <f t="shared" si="86"/>
        <v>#NUM!</v>
      </c>
      <c r="E1067" s="100" t="e">
        <f t="shared" si="87"/>
        <v>#NUM!</v>
      </c>
      <c r="F1067" s="100" t="e">
        <f t="shared" si="88"/>
        <v>#NUM!</v>
      </c>
      <c r="G1067" s="107" t="e">
        <f t="shared" si="90"/>
        <v>#NUM!</v>
      </c>
    </row>
    <row r="1068" spans="2:7">
      <c r="B1068" s="105">
        <v>205</v>
      </c>
      <c r="C1068" s="100" t="e">
        <f t="shared" si="89"/>
        <v>#NUM!</v>
      </c>
      <c r="D1068" s="100" t="e">
        <f t="shared" si="86"/>
        <v>#NUM!</v>
      </c>
      <c r="E1068" s="100" t="e">
        <f t="shared" si="87"/>
        <v>#NUM!</v>
      </c>
      <c r="F1068" s="100" t="e">
        <f t="shared" si="88"/>
        <v>#NUM!</v>
      </c>
      <c r="G1068" s="107" t="e">
        <f t="shared" si="90"/>
        <v>#NUM!</v>
      </c>
    </row>
    <row r="1069" spans="2:7">
      <c r="B1069" s="105">
        <v>206</v>
      </c>
      <c r="C1069" s="100" t="e">
        <f t="shared" si="89"/>
        <v>#NUM!</v>
      </c>
      <c r="D1069" s="100" t="e">
        <f t="shared" si="86"/>
        <v>#NUM!</v>
      </c>
      <c r="E1069" s="100" t="e">
        <f t="shared" si="87"/>
        <v>#NUM!</v>
      </c>
      <c r="F1069" s="100" t="e">
        <f t="shared" si="88"/>
        <v>#NUM!</v>
      </c>
      <c r="G1069" s="107" t="e">
        <f t="shared" si="90"/>
        <v>#NUM!</v>
      </c>
    </row>
    <row r="1070" spans="2:7">
      <c r="B1070" s="105">
        <v>207</v>
      </c>
      <c r="C1070" s="100" t="e">
        <f t="shared" si="89"/>
        <v>#NUM!</v>
      </c>
      <c r="D1070" s="100" t="e">
        <f t="shared" si="86"/>
        <v>#NUM!</v>
      </c>
      <c r="E1070" s="100" t="e">
        <f t="shared" si="87"/>
        <v>#NUM!</v>
      </c>
      <c r="F1070" s="100" t="e">
        <f t="shared" si="88"/>
        <v>#NUM!</v>
      </c>
      <c r="G1070" s="107" t="e">
        <f t="shared" si="90"/>
        <v>#NUM!</v>
      </c>
    </row>
    <row r="1071" spans="2:7">
      <c r="B1071" s="105">
        <v>208</v>
      </c>
      <c r="C1071" s="100" t="e">
        <f t="shared" si="89"/>
        <v>#NUM!</v>
      </c>
      <c r="D1071" s="100" t="e">
        <f t="shared" si="86"/>
        <v>#NUM!</v>
      </c>
      <c r="E1071" s="100" t="e">
        <f t="shared" si="87"/>
        <v>#NUM!</v>
      </c>
      <c r="F1071" s="100" t="e">
        <f t="shared" si="88"/>
        <v>#NUM!</v>
      </c>
      <c r="G1071" s="107" t="e">
        <f t="shared" si="90"/>
        <v>#NUM!</v>
      </c>
    </row>
    <row r="1072" spans="2:7">
      <c r="B1072" s="105">
        <v>209</v>
      </c>
      <c r="C1072" s="100" t="e">
        <f t="shared" si="89"/>
        <v>#NUM!</v>
      </c>
      <c r="D1072" s="100" t="e">
        <f t="shared" si="86"/>
        <v>#NUM!</v>
      </c>
      <c r="E1072" s="100" t="e">
        <f t="shared" si="87"/>
        <v>#NUM!</v>
      </c>
      <c r="F1072" s="100" t="e">
        <f t="shared" si="88"/>
        <v>#NUM!</v>
      </c>
      <c r="G1072" s="107" t="e">
        <f t="shared" si="90"/>
        <v>#NUM!</v>
      </c>
    </row>
    <row r="1073" spans="2:7">
      <c r="B1073" s="105">
        <v>210</v>
      </c>
      <c r="C1073" s="100" t="e">
        <f t="shared" si="89"/>
        <v>#NUM!</v>
      </c>
      <c r="D1073" s="100" t="e">
        <f t="shared" si="86"/>
        <v>#NUM!</v>
      </c>
      <c r="E1073" s="100" t="e">
        <f t="shared" si="87"/>
        <v>#NUM!</v>
      </c>
      <c r="F1073" s="100" t="e">
        <f t="shared" si="88"/>
        <v>#NUM!</v>
      </c>
      <c r="G1073" s="107" t="e">
        <f t="shared" si="90"/>
        <v>#NUM!</v>
      </c>
    </row>
    <row r="1074" spans="2:7">
      <c r="B1074" s="105">
        <v>211</v>
      </c>
      <c r="C1074" s="100" t="e">
        <f t="shared" si="89"/>
        <v>#NUM!</v>
      </c>
      <c r="D1074" s="100" t="e">
        <f t="shared" si="86"/>
        <v>#NUM!</v>
      </c>
      <c r="E1074" s="100" t="e">
        <f t="shared" si="87"/>
        <v>#NUM!</v>
      </c>
      <c r="F1074" s="100" t="e">
        <f t="shared" si="88"/>
        <v>#NUM!</v>
      </c>
      <c r="G1074" s="107" t="e">
        <f t="shared" si="90"/>
        <v>#NUM!</v>
      </c>
    </row>
    <row r="1075" spans="2:7">
      <c r="B1075" s="105">
        <v>212</v>
      </c>
      <c r="C1075" s="100" t="e">
        <f t="shared" si="89"/>
        <v>#NUM!</v>
      </c>
      <c r="D1075" s="100" t="e">
        <f t="shared" si="86"/>
        <v>#NUM!</v>
      </c>
      <c r="E1075" s="100" t="e">
        <f t="shared" si="87"/>
        <v>#NUM!</v>
      </c>
      <c r="F1075" s="100" t="e">
        <f t="shared" si="88"/>
        <v>#NUM!</v>
      </c>
      <c r="G1075" s="107" t="e">
        <f t="shared" si="90"/>
        <v>#NUM!</v>
      </c>
    </row>
    <row r="1076" spans="2:7">
      <c r="B1076" s="105">
        <v>213</v>
      </c>
      <c r="C1076" s="100" t="e">
        <f t="shared" si="89"/>
        <v>#NUM!</v>
      </c>
      <c r="D1076" s="100" t="e">
        <f t="shared" si="86"/>
        <v>#NUM!</v>
      </c>
      <c r="E1076" s="100" t="e">
        <f t="shared" si="87"/>
        <v>#NUM!</v>
      </c>
      <c r="F1076" s="100" t="e">
        <f t="shared" si="88"/>
        <v>#NUM!</v>
      </c>
      <c r="G1076" s="107" t="e">
        <f t="shared" si="90"/>
        <v>#NUM!</v>
      </c>
    </row>
    <row r="1077" spans="2:7">
      <c r="B1077" s="105">
        <v>214</v>
      </c>
      <c r="C1077" s="100" t="e">
        <f t="shared" si="89"/>
        <v>#NUM!</v>
      </c>
      <c r="D1077" s="100" t="e">
        <f t="shared" si="86"/>
        <v>#NUM!</v>
      </c>
      <c r="E1077" s="100" t="e">
        <f t="shared" si="87"/>
        <v>#NUM!</v>
      </c>
      <c r="F1077" s="100" t="e">
        <f t="shared" si="88"/>
        <v>#NUM!</v>
      </c>
      <c r="G1077" s="107" t="e">
        <f t="shared" si="90"/>
        <v>#NUM!</v>
      </c>
    </row>
    <row r="1078" spans="2:7">
      <c r="B1078" s="105">
        <v>215</v>
      </c>
      <c r="C1078" s="100" t="e">
        <f t="shared" si="89"/>
        <v>#NUM!</v>
      </c>
      <c r="D1078" s="100" t="e">
        <f t="shared" si="86"/>
        <v>#NUM!</v>
      </c>
      <c r="E1078" s="100" t="e">
        <f t="shared" si="87"/>
        <v>#NUM!</v>
      </c>
      <c r="F1078" s="100" t="e">
        <f t="shared" si="88"/>
        <v>#NUM!</v>
      </c>
      <c r="G1078" s="107" t="e">
        <f t="shared" si="90"/>
        <v>#NUM!</v>
      </c>
    </row>
    <row r="1079" spans="2:7">
      <c r="B1079" s="105">
        <v>216</v>
      </c>
      <c r="C1079" s="100" t="e">
        <f t="shared" si="89"/>
        <v>#NUM!</v>
      </c>
      <c r="D1079" s="100" t="e">
        <f t="shared" si="86"/>
        <v>#NUM!</v>
      </c>
      <c r="E1079" s="100" t="e">
        <f t="shared" si="87"/>
        <v>#NUM!</v>
      </c>
      <c r="F1079" s="100" t="e">
        <f t="shared" si="88"/>
        <v>#NUM!</v>
      </c>
      <c r="G1079" s="107" t="e">
        <f t="shared" si="90"/>
        <v>#NUM!</v>
      </c>
    </row>
    <row r="1080" spans="2:7">
      <c r="B1080" s="105">
        <v>217</v>
      </c>
      <c r="C1080" s="100" t="e">
        <f t="shared" si="89"/>
        <v>#NUM!</v>
      </c>
      <c r="D1080" s="100" t="e">
        <f t="shared" si="86"/>
        <v>#NUM!</v>
      </c>
      <c r="E1080" s="100" t="e">
        <f t="shared" si="87"/>
        <v>#NUM!</v>
      </c>
      <c r="F1080" s="100" t="e">
        <f t="shared" si="88"/>
        <v>#NUM!</v>
      </c>
      <c r="G1080" s="107" t="e">
        <f t="shared" si="90"/>
        <v>#NUM!</v>
      </c>
    </row>
    <row r="1081" spans="2:7">
      <c r="B1081" s="105">
        <v>218</v>
      </c>
      <c r="C1081" s="100" t="e">
        <f t="shared" si="89"/>
        <v>#NUM!</v>
      </c>
      <c r="D1081" s="100" t="e">
        <f t="shared" si="86"/>
        <v>#NUM!</v>
      </c>
      <c r="E1081" s="100" t="e">
        <f t="shared" si="87"/>
        <v>#NUM!</v>
      </c>
      <c r="F1081" s="100" t="e">
        <f t="shared" si="88"/>
        <v>#NUM!</v>
      </c>
      <c r="G1081" s="107" t="e">
        <f t="shared" si="90"/>
        <v>#NUM!</v>
      </c>
    </row>
    <row r="1082" spans="2:7">
      <c r="B1082" s="105">
        <v>219</v>
      </c>
      <c r="C1082" s="100" t="e">
        <f t="shared" si="89"/>
        <v>#NUM!</v>
      </c>
      <c r="D1082" s="100" t="e">
        <f t="shared" si="86"/>
        <v>#NUM!</v>
      </c>
      <c r="E1082" s="100" t="e">
        <f t="shared" si="87"/>
        <v>#NUM!</v>
      </c>
      <c r="F1082" s="100" t="e">
        <f t="shared" si="88"/>
        <v>#NUM!</v>
      </c>
      <c r="G1082" s="107" t="e">
        <f t="shared" si="90"/>
        <v>#NUM!</v>
      </c>
    </row>
    <row r="1083" spans="2:7">
      <c r="B1083" s="105">
        <v>220</v>
      </c>
      <c r="C1083" s="100" t="e">
        <f t="shared" si="89"/>
        <v>#NUM!</v>
      </c>
      <c r="D1083" s="100" t="e">
        <f t="shared" si="86"/>
        <v>#NUM!</v>
      </c>
      <c r="E1083" s="100" t="e">
        <f t="shared" si="87"/>
        <v>#NUM!</v>
      </c>
      <c r="F1083" s="100" t="e">
        <f t="shared" si="88"/>
        <v>#NUM!</v>
      </c>
      <c r="G1083" s="107" t="e">
        <f t="shared" si="90"/>
        <v>#NUM!</v>
      </c>
    </row>
    <row r="1084" spans="2:7">
      <c r="B1084" s="105">
        <v>221</v>
      </c>
      <c r="C1084" s="100" t="e">
        <f t="shared" si="89"/>
        <v>#NUM!</v>
      </c>
      <c r="D1084" s="100" t="e">
        <f t="shared" si="86"/>
        <v>#NUM!</v>
      </c>
      <c r="E1084" s="100" t="e">
        <f t="shared" si="87"/>
        <v>#NUM!</v>
      </c>
      <c r="F1084" s="100" t="e">
        <f t="shared" si="88"/>
        <v>#NUM!</v>
      </c>
      <c r="G1084" s="107" t="e">
        <f t="shared" si="90"/>
        <v>#NUM!</v>
      </c>
    </row>
    <row r="1085" spans="2:7">
      <c r="B1085" s="105">
        <v>222</v>
      </c>
      <c r="C1085" s="100" t="e">
        <f t="shared" si="89"/>
        <v>#NUM!</v>
      </c>
      <c r="D1085" s="100" t="e">
        <f t="shared" si="86"/>
        <v>#NUM!</v>
      </c>
      <c r="E1085" s="100" t="e">
        <f t="shared" si="87"/>
        <v>#NUM!</v>
      </c>
      <c r="F1085" s="100" t="e">
        <f t="shared" si="88"/>
        <v>#NUM!</v>
      </c>
      <c r="G1085" s="107" t="e">
        <f t="shared" si="90"/>
        <v>#NUM!</v>
      </c>
    </row>
    <row r="1086" spans="2:7">
      <c r="B1086" s="105">
        <v>223</v>
      </c>
      <c r="C1086" s="100" t="e">
        <f t="shared" si="89"/>
        <v>#NUM!</v>
      </c>
      <c r="D1086" s="100" t="e">
        <f t="shared" si="86"/>
        <v>#NUM!</v>
      </c>
      <c r="E1086" s="100" t="e">
        <f t="shared" si="87"/>
        <v>#NUM!</v>
      </c>
      <c r="F1086" s="100" t="e">
        <f t="shared" si="88"/>
        <v>#NUM!</v>
      </c>
      <c r="G1086" s="107" t="e">
        <f t="shared" si="90"/>
        <v>#NUM!</v>
      </c>
    </row>
    <row r="1087" spans="2:7">
      <c r="B1087" s="105">
        <v>224</v>
      </c>
      <c r="C1087" s="100" t="e">
        <f t="shared" si="89"/>
        <v>#NUM!</v>
      </c>
      <c r="D1087" s="100" t="e">
        <f t="shared" si="86"/>
        <v>#NUM!</v>
      </c>
      <c r="E1087" s="100" t="e">
        <f t="shared" si="87"/>
        <v>#NUM!</v>
      </c>
      <c r="F1087" s="100" t="e">
        <f t="shared" si="88"/>
        <v>#NUM!</v>
      </c>
      <c r="G1087" s="107" t="e">
        <f t="shared" si="90"/>
        <v>#NUM!</v>
      </c>
    </row>
    <row r="1088" spans="2:7">
      <c r="B1088" s="105">
        <v>225</v>
      </c>
      <c r="C1088" s="100" t="e">
        <f t="shared" si="89"/>
        <v>#NUM!</v>
      </c>
      <c r="D1088" s="100" t="e">
        <f t="shared" si="86"/>
        <v>#NUM!</v>
      </c>
      <c r="E1088" s="100" t="e">
        <f t="shared" si="87"/>
        <v>#NUM!</v>
      </c>
      <c r="F1088" s="100" t="e">
        <f t="shared" si="88"/>
        <v>#NUM!</v>
      </c>
      <c r="G1088" s="107" t="e">
        <f t="shared" si="90"/>
        <v>#NUM!</v>
      </c>
    </row>
    <row r="1089" spans="2:7">
      <c r="B1089" s="105">
        <v>226</v>
      </c>
      <c r="C1089" s="100" t="e">
        <f t="shared" si="89"/>
        <v>#NUM!</v>
      </c>
      <c r="D1089" s="100" t="e">
        <f t="shared" si="86"/>
        <v>#NUM!</v>
      </c>
      <c r="E1089" s="100" t="e">
        <f t="shared" si="87"/>
        <v>#NUM!</v>
      </c>
      <c r="F1089" s="100" t="e">
        <f t="shared" si="88"/>
        <v>#NUM!</v>
      </c>
      <c r="G1089" s="107" t="e">
        <f t="shared" si="90"/>
        <v>#NUM!</v>
      </c>
    </row>
    <row r="1090" spans="2:7">
      <c r="B1090" s="105">
        <v>227</v>
      </c>
      <c r="C1090" s="100" t="e">
        <f t="shared" si="89"/>
        <v>#NUM!</v>
      </c>
      <c r="D1090" s="100" t="e">
        <f t="shared" si="86"/>
        <v>#NUM!</v>
      </c>
      <c r="E1090" s="100" t="e">
        <f t="shared" si="87"/>
        <v>#NUM!</v>
      </c>
      <c r="F1090" s="100" t="e">
        <f t="shared" si="88"/>
        <v>#NUM!</v>
      </c>
      <c r="G1090" s="107" t="e">
        <f t="shared" si="90"/>
        <v>#NUM!</v>
      </c>
    </row>
    <row r="1091" spans="2:7">
      <c r="B1091" s="105">
        <v>228</v>
      </c>
      <c r="C1091" s="100" t="e">
        <f t="shared" si="89"/>
        <v>#NUM!</v>
      </c>
      <c r="D1091" s="100" t="e">
        <f t="shared" si="86"/>
        <v>#NUM!</v>
      </c>
      <c r="E1091" s="100" t="e">
        <f t="shared" si="87"/>
        <v>#NUM!</v>
      </c>
      <c r="F1091" s="100" t="e">
        <f t="shared" si="88"/>
        <v>#NUM!</v>
      </c>
      <c r="G1091" s="107" t="e">
        <f t="shared" si="90"/>
        <v>#NUM!</v>
      </c>
    </row>
    <row r="1092" spans="2:7">
      <c r="B1092" s="105">
        <v>229</v>
      </c>
      <c r="C1092" s="100" t="e">
        <f t="shared" si="89"/>
        <v>#NUM!</v>
      </c>
      <c r="D1092" s="100" t="e">
        <f t="shared" si="86"/>
        <v>#NUM!</v>
      </c>
      <c r="E1092" s="100" t="e">
        <f t="shared" si="87"/>
        <v>#NUM!</v>
      </c>
      <c r="F1092" s="100" t="e">
        <f t="shared" si="88"/>
        <v>#NUM!</v>
      </c>
      <c r="G1092" s="107" t="e">
        <f t="shared" si="90"/>
        <v>#NUM!</v>
      </c>
    </row>
    <row r="1093" spans="2:7">
      <c r="B1093" s="105">
        <v>230</v>
      </c>
      <c r="C1093" s="100" t="e">
        <f t="shared" si="89"/>
        <v>#NUM!</v>
      </c>
      <c r="D1093" s="100" t="e">
        <f t="shared" si="86"/>
        <v>#NUM!</v>
      </c>
      <c r="E1093" s="100" t="e">
        <f t="shared" si="87"/>
        <v>#NUM!</v>
      </c>
      <c r="F1093" s="100" t="e">
        <f t="shared" si="88"/>
        <v>#NUM!</v>
      </c>
      <c r="G1093" s="107" t="e">
        <f t="shared" si="90"/>
        <v>#NUM!</v>
      </c>
    </row>
    <row r="1094" spans="2:7">
      <c r="B1094" s="105">
        <v>231</v>
      </c>
      <c r="C1094" s="100" t="e">
        <f t="shared" si="89"/>
        <v>#NUM!</v>
      </c>
      <c r="D1094" s="100" t="e">
        <f t="shared" si="86"/>
        <v>#NUM!</v>
      </c>
      <c r="E1094" s="100" t="e">
        <f t="shared" si="87"/>
        <v>#NUM!</v>
      </c>
      <c r="F1094" s="100" t="e">
        <f t="shared" si="88"/>
        <v>#NUM!</v>
      </c>
      <c r="G1094" s="107" t="e">
        <f t="shared" si="90"/>
        <v>#NUM!</v>
      </c>
    </row>
    <row r="1095" spans="2:7">
      <c r="B1095" s="105">
        <v>232</v>
      </c>
      <c r="C1095" s="100" t="e">
        <f t="shared" si="89"/>
        <v>#NUM!</v>
      </c>
      <c r="D1095" s="100" t="e">
        <f t="shared" si="86"/>
        <v>#NUM!</v>
      </c>
      <c r="E1095" s="100" t="e">
        <f t="shared" si="87"/>
        <v>#NUM!</v>
      </c>
      <c r="F1095" s="100" t="e">
        <f t="shared" si="88"/>
        <v>#NUM!</v>
      </c>
      <c r="G1095" s="107" t="e">
        <f t="shared" si="90"/>
        <v>#NUM!</v>
      </c>
    </row>
    <row r="1096" spans="2:7">
      <c r="B1096" s="105">
        <v>233</v>
      </c>
      <c r="C1096" s="100" t="e">
        <f t="shared" si="89"/>
        <v>#NUM!</v>
      </c>
      <c r="D1096" s="100" t="e">
        <f t="shared" si="86"/>
        <v>#NUM!</v>
      </c>
      <c r="E1096" s="100" t="e">
        <f t="shared" si="87"/>
        <v>#NUM!</v>
      </c>
      <c r="F1096" s="100" t="e">
        <f t="shared" si="88"/>
        <v>#NUM!</v>
      </c>
      <c r="G1096" s="107" t="e">
        <f t="shared" si="90"/>
        <v>#NUM!</v>
      </c>
    </row>
    <row r="1097" spans="2:7">
      <c r="B1097" s="105">
        <v>234</v>
      </c>
      <c r="C1097" s="100" t="e">
        <f t="shared" si="89"/>
        <v>#NUM!</v>
      </c>
      <c r="D1097" s="100" t="e">
        <f t="shared" si="86"/>
        <v>#NUM!</v>
      </c>
      <c r="E1097" s="100" t="e">
        <f t="shared" si="87"/>
        <v>#NUM!</v>
      </c>
      <c r="F1097" s="100" t="e">
        <f t="shared" si="88"/>
        <v>#NUM!</v>
      </c>
      <c r="G1097" s="107" t="e">
        <f t="shared" si="90"/>
        <v>#NUM!</v>
      </c>
    </row>
    <row r="1098" spans="2:7">
      <c r="B1098" s="105">
        <v>235</v>
      </c>
      <c r="C1098" s="100" t="e">
        <f t="shared" si="89"/>
        <v>#NUM!</v>
      </c>
      <c r="D1098" s="100" t="e">
        <f t="shared" si="86"/>
        <v>#NUM!</v>
      </c>
      <c r="E1098" s="100" t="e">
        <f t="shared" si="87"/>
        <v>#NUM!</v>
      </c>
      <c r="F1098" s="100" t="e">
        <f t="shared" si="88"/>
        <v>#NUM!</v>
      </c>
      <c r="G1098" s="107" t="e">
        <f t="shared" si="90"/>
        <v>#NUM!</v>
      </c>
    </row>
    <row r="1099" spans="2:7">
      <c r="B1099" s="105">
        <v>236</v>
      </c>
      <c r="C1099" s="100" t="e">
        <f t="shared" si="89"/>
        <v>#NUM!</v>
      </c>
      <c r="D1099" s="100" t="e">
        <f t="shared" si="86"/>
        <v>#NUM!</v>
      </c>
      <c r="E1099" s="100" t="e">
        <f t="shared" si="87"/>
        <v>#NUM!</v>
      </c>
      <c r="F1099" s="100" t="e">
        <f t="shared" si="88"/>
        <v>#NUM!</v>
      </c>
      <c r="G1099" s="107" t="e">
        <f t="shared" si="90"/>
        <v>#NUM!</v>
      </c>
    </row>
    <row r="1100" spans="2:7">
      <c r="B1100" s="105">
        <v>237</v>
      </c>
      <c r="C1100" s="100" t="e">
        <f t="shared" si="89"/>
        <v>#NUM!</v>
      </c>
      <c r="D1100" s="100" t="e">
        <f t="shared" si="86"/>
        <v>#NUM!</v>
      </c>
      <c r="E1100" s="100" t="e">
        <f t="shared" si="87"/>
        <v>#NUM!</v>
      </c>
      <c r="F1100" s="100" t="e">
        <f t="shared" si="88"/>
        <v>#NUM!</v>
      </c>
      <c r="G1100" s="107" t="e">
        <f t="shared" si="90"/>
        <v>#NUM!</v>
      </c>
    </row>
    <row r="1101" spans="2:7">
      <c r="B1101" s="105">
        <v>238</v>
      </c>
      <c r="C1101" s="100" t="e">
        <f t="shared" si="89"/>
        <v>#NUM!</v>
      </c>
      <c r="D1101" s="100" t="e">
        <f t="shared" si="86"/>
        <v>#NUM!</v>
      </c>
      <c r="E1101" s="100" t="e">
        <f t="shared" si="87"/>
        <v>#NUM!</v>
      </c>
      <c r="F1101" s="100" t="e">
        <f t="shared" si="88"/>
        <v>#NUM!</v>
      </c>
      <c r="G1101" s="107" t="e">
        <f t="shared" si="90"/>
        <v>#NUM!</v>
      </c>
    </row>
    <row r="1102" spans="2:7">
      <c r="B1102" s="105">
        <v>239</v>
      </c>
      <c r="C1102" s="100" t="e">
        <f t="shared" si="89"/>
        <v>#NUM!</v>
      </c>
      <c r="D1102" s="100" t="e">
        <f t="shared" si="86"/>
        <v>#NUM!</v>
      </c>
      <c r="E1102" s="100" t="e">
        <f t="shared" si="87"/>
        <v>#NUM!</v>
      </c>
      <c r="F1102" s="100" t="e">
        <f t="shared" si="88"/>
        <v>#NUM!</v>
      </c>
      <c r="G1102" s="107" t="e">
        <f t="shared" si="90"/>
        <v>#NUM!</v>
      </c>
    </row>
    <row r="1103" spans="2:7">
      <c r="B1103" s="105">
        <v>240</v>
      </c>
      <c r="C1103" s="100" t="e">
        <f t="shared" si="89"/>
        <v>#NUM!</v>
      </c>
      <c r="D1103" s="100" t="e">
        <f t="shared" si="86"/>
        <v>#NUM!</v>
      </c>
      <c r="E1103" s="100" t="e">
        <f t="shared" si="87"/>
        <v>#NUM!</v>
      </c>
      <c r="F1103" s="100" t="e">
        <f t="shared" si="88"/>
        <v>#NUM!</v>
      </c>
      <c r="G1103" s="107" t="e">
        <f t="shared" si="90"/>
        <v>#NUM!</v>
      </c>
    </row>
    <row r="1104" spans="2:7">
      <c r="B1104" s="105">
        <v>241</v>
      </c>
      <c r="C1104" s="100" t="e">
        <f t="shared" si="89"/>
        <v>#NUM!</v>
      </c>
      <c r="D1104" s="100" t="e">
        <f t="shared" si="86"/>
        <v>#NUM!</v>
      </c>
      <c r="E1104" s="100" t="e">
        <f t="shared" si="87"/>
        <v>#NUM!</v>
      </c>
      <c r="F1104" s="100" t="e">
        <f t="shared" si="88"/>
        <v>#NUM!</v>
      </c>
      <c r="G1104" s="107" t="e">
        <f t="shared" si="90"/>
        <v>#NUM!</v>
      </c>
    </row>
    <row r="1105" spans="2:7">
      <c r="B1105" s="105">
        <v>242</v>
      </c>
      <c r="C1105" s="100" t="e">
        <f t="shared" si="89"/>
        <v>#NUM!</v>
      </c>
      <c r="D1105" s="100" t="e">
        <f t="shared" si="86"/>
        <v>#NUM!</v>
      </c>
      <c r="E1105" s="100" t="e">
        <f t="shared" si="87"/>
        <v>#NUM!</v>
      </c>
      <c r="F1105" s="100" t="e">
        <f t="shared" si="88"/>
        <v>#NUM!</v>
      </c>
      <c r="G1105" s="107" t="e">
        <f t="shared" si="90"/>
        <v>#NUM!</v>
      </c>
    </row>
    <row r="1106" spans="2:7">
      <c r="B1106" s="105">
        <v>243</v>
      </c>
      <c r="C1106" s="100" t="e">
        <f t="shared" si="89"/>
        <v>#NUM!</v>
      </c>
      <c r="D1106" s="100" t="e">
        <f t="shared" si="86"/>
        <v>#NUM!</v>
      </c>
      <c r="E1106" s="100" t="e">
        <f t="shared" si="87"/>
        <v>#NUM!</v>
      </c>
      <c r="F1106" s="100" t="e">
        <f t="shared" si="88"/>
        <v>#NUM!</v>
      </c>
      <c r="G1106" s="107" t="e">
        <f t="shared" si="90"/>
        <v>#NUM!</v>
      </c>
    </row>
    <row r="1107" spans="2:7">
      <c r="B1107" s="105">
        <v>244</v>
      </c>
      <c r="C1107" s="100" t="e">
        <f t="shared" si="89"/>
        <v>#NUM!</v>
      </c>
      <c r="D1107" s="100" t="e">
        <f t="shared" si="86"/>
        <v>#NUM!</v>
      </c>
      <c r="E1107" s="100" t="e">
        <f t="shared" si="87"/>
        <v>#NUM!</v>
      </c>
      <c r="F1107" s="100" t="e">
        <f t="shared" si="88"/>
        <v>#NUM!</v>
      </c>
      <c r="G1107" s="107" t="e">
        <f t="shared" si="90"/>
        <v>#NUM!</v>
      </c>
    </row>
    <row r="1108" spans="2:7">
      <c r="B1108" s="105">
        <v>245</v>
      </c>
      <c r="C1108" s="100" t="e">
        <f t="shared" si="89"/>
        <v>#NUM!</v>
      </c>
      <c r="D1108" s="100" t="e">
        <f t="shared" ref="D1108:D1171" si="91">IPMT(C$860/12,B1108,D$860*12,B$860*-1,0)</f>
        <v>#NUM!</v>
      </c>
      <c r="E1108" s="100" t="e">
        <f t="shared" ref="E1108:E1171" si="92">E1107-C1108</f>
        <v>#NUM!</v>
      </c>
      <c r="F1108" s="100" t="e">
        <f t="shared" ref="F1108:F1171" si="93">SUM(C1108:D1108)</f>
        <v>#NUM!</v>
      </c>
      <c r="G1108" s="107" t="e">
        <f t="shared" si="90"/>
        <v>#NUM!</v>
      </c>
    </row>
    <row r="1109" spans="2:7">
      <c r="B1109" s="105">
        <v>246</v>
      </c>
      <c r="C1109" s="100" t="e">
        <f t="shared" si="89"/>
        <v>#NUM!</v>
      </c>
      <c r="D1109" s="100" t="e">
        <f t="shared" si="91"/>
        <v>#NUM!</v>
      </c>
      <c r="E1109" s="100" t="e">
        <f t="shared" si="92"/>
        <v>#NUM!</v>
      </c>
      <c r="F1109" s="100" t="e">
        <f t="shared" si="93"/>
        <v>#NUM!</v>
      </c>
      <c r="G1109" s="107" t="e">
        <f t="shared" si="90"/>
        <v>#NUM!</v>
      </c>
    </row>
    <row r="1110" spans="2:7">
      <c r="B1110" s="105">
        <v>247</v>
      </c>
      <c r="C1110" s="100" t="e">
        <f t="shared" si="89"/>
        <v>#NUM!</v>
      </c>
      <c r="D1110" s="100" t="e">
        <f t="shared" si="91"/>
        <v>#NUM!</v>
      </c>
      <c r="E1110" s="100" t="e">
        <f t="shared" si="92"/>
        <v>#NUM!</v>
      </c>
      <c r="F1110" s="100" t="e">
        <f t="shared" si="93"/>
        <v>#NUM!</v>
      </c>
      <c r="G1110" s="107" t="e">
        <f t="shared" si="90"/>
        <v>#NUM!</v>
      </c>
    </row>
    <row r="1111" spans="2:7">
      <c r="B1111" s="105">
        <v>248</v>
      </c>
      <c r="C1111" s="100" t="e">
        <f t="shared" si="89"/>
        <v>#NUM!</v>
      </c>
      <c r="D1111" s="100" t="e">
        <f t="shared" si="91"/>
        <v>#NUM!</v>
      </c>
      <c r="E1111" s="100" t="e">
        <f t="shared" si="92"/>
        <v>#NUM!</v>
      </c>
      <c r="F1111" s="100" t="e">
        <f t="shared" si="93"/>
        <v>#NUM!</v>
      </c>
      <c r="G1111" s="107" t="e">
        <f t="shared" si="90"/>
        <v>#NUM!</v>
      </c>
    </row>
    <row r="1112" spans="2:7">
      <c r="B1112" s="105">
        <v>249</v>
      </c>
      <c r="C1112" s="100" t="e">
        <f t="shared" si="89"/>
        <v>#NUM!</v>
      </c>
      <c r="D1112" s="100" t="e">
        <f t="shared" si="91"/>
        <v>#NUM!</v>
      </c>
      <c r="E1112" s="100" t="e">
        <f t="shared" si="92"/>
        <v>#NUM!</v>
      </c>
      <c r="F1112" s="100" t="e">
        <f t="shared" si="93"/>
        <v>#NUM!</v>
      </c>
      <c r="G1112" s="107" t="e">
        <f t="shared" si="90"/>
        <v>#NUM!</v>
      </c>
    </row>
    <row r="1113" spans="2:7">
      <c r="B1113" s="105">
        <v>250</v>
      </c>
      <c r="C1113" s="100" t="e">
        <f t="shared" si="89"/>
        <v>#NUM!</v>
      </c>
      <c r="D1113" s="100" t="e">
        <f t="shared" si="91"/>
        <v>#NUM!</v>
      </c>
      <c r="E1113" s="100" t="e">
        <f t="shared" si="92"/>
        <v>#NUM!</v>
      </c>
      <c r="F1113" s="100" t="e">
        <f t="shared" si="93"/>
        <v>#NUM!</v>
      </c>
      <c r="G1113" s="107" t="e">
        <f t="shared" si="90"/>
        <v>#NUM!</v>
      </c>
    </row>
    <row r="1114" spans="2:7">
      <c r="B1114" s="105">
        <v>251</v>
      </c>
      <c r="C1114" s="100" t="e">
        <f t="shared" si="89"/>
        <v>#NUM!</v>
      </c>
      <c r="D1114" s="100" t="e">
        <f t="shared" si="91"/>
        <v>#NUM!</v>
      </c>
      <c r="E1114" s="100" t="e">
        <f t="shared" si="92"/>
        <v>#NUM!</v>
      </c>
      <c r="F1114" s="100" t="e">
        <f t="shared" si="93"/>
        <v>#NUM!</v>
      </c>
      <c r="G1114" s="107" t="e">
        <f t="shared" si="90"/>
        <v>#NUM!</v>
      </c>
    </row>
    <row r="1115" spans="2:7">
      <c r="B1115" s="105">
        <v>252</v>
      </c>
      <c r="C1115" s="100" t="e">
        <f t="shared" si="89"/>
        <v>#NUM!</v>
      </c>
      <c r="D1115" s="100" t="e">
        <f t="shared" si="91"/>
        <v>#NUM!</v>
      </c>
      <c r="E1115" s="100" t="e">
        <f t="shared" si="92"/>
        <v>#NUM!</v>
      </c>
      <c r="F1115" s="100" t="e">
        <f t="shared" si="93"/>
        <v>#NUM!</v>
      </c>
      <c r="G1115" s="107" t="e">
        <f t="shared" si="90"/>
        <v>#NUM!</v>
      </c>
    </row>
    <row r="1116" spans="2:7">
      <c r="B1116" s="105">
        <v>253</v>
      </c>
      <c r="C1116" s="100" t="e">
        <f t="shared" si="89"/>
        <v>#NUM!</v>
      </c>
      <c r="D1116" s="100" t="e">
        <f t="shared" si="91"/>
        <v>#NUM!</v>
      </c>
      <c r="E1116" s="100" t="e">
        <f t="shared" si="92"/>
        <v>#NUM!</v>
      </c>
      <c r="F1116" s="100" t="e">
        <f t="shared" si="93"/>
        <v>#NUM!</v>
      </c>
      <c r="G1116" s="107" t="e">
        <f t="shared" si="90"/>
        <v>#NUM!</v>
      </c>
    </row>
    <row r="1117" spans="2:7">
      <c r="B1117" s="105">
        <v>254</v>
      </c>
      <c r="C1117" s="100" t="e">
        <f t="shared" si="89"/>
        <v>#NUM!</v>
      </c>
      <c r="D1117" s="100" t="e">
        <f t="shared" si="91"/>
        <v>#NUM!</v>
      </c>
      <c r="E1117" s="100" t="e">
        <f t="shared" si="92"/>
        <v>#NUM!</v>
      </c>
      <c r="F1117" s="100" t="e">
        <f t="shared" si="93"/>
        <v>#NUM!</v>
      </c>
      <c r="G1117" s="107" t="e">
        <f t="shared" si="90"/>
        <v>#NUM!</v>
      </c>
    </row>
    <row r="1118" spans="2:7">
      <c r="B1118" s="105">
        <v>255</v>
      </c>
      <c r="C1118" s="100" t="e">
        <f t="shared" si="89"/>
        <v>#NUM!</v>
      </c>
      <c r="D1118" s="100" t="e">
        <f t="shared" si="91"/>
        <v>#NUM!</v>
      </c>
      <c r="E1118" s="100" t="e">
        <f t="shared" si="92"/>
        <v>#NUM!</v>
      </c>
      <c r="F1118" s="100" t="e">
        <f t="shared" si="93"/>
        <v>#NUM!</v>
      </c>
      <c r="G1118" s="107" t="e">
        <f t="shared" si="90"/>
        <v>#NUM!</v>
      </c>
    </row>
    <row r="1119" spans="2:7">
      <c r="B1119" s="105">
        <v>256</v>
      </c>
      <c r="C1119" s="100" t="e">
        <f t="shared" si="89"/>
        <v>#NUM!</v>
      </c>
      <c r="D1119" s="100" t="e">
        <f t="shared" si="91"/>
        <v>#NUM!</v>
      </c>
      <c r="E1119" s="100" t="e">
        <f t="shared" si="92"/>
        <v>#NUM!</v>
      </c>
      <c r="F1119" s="100" t="e">
        <f t="shared" si="93"/>
        <v>#NUM!</v>
      </c>
      <c r="G1119" s="107" t="e">
        <f t="shared" si="90"/>
        <v>#NUM!</v>
      </c>
    </row>
    <row r="1120" spans="2:7">
      <c r="B1120" s="105">
        <v>257</v>
      </c>
      <c r="C1120" s="100" t="e">
        <f t="shared" si="89"/>
        <v>#NUM!</v>
      </c>
      <c r="D1120" s="100" t="e">
        <f t="shared" si="91"/>
        <v>#NUM!</v>
      </c>
      <c r="E1120" s="100" t="e">
        <f t="shared" si="92"/>
        <v>#NUM!</v>
      </c>
      <c r="F1120" s="100" t="e">
        <f t="shared" si="93"/>
        <v>#NUM!</v>
      </c>
      <c r="G1120" s="107" t="e">
        <f t="shared" si="90"/>
        <v>#NUM!</v>
      </c>
    </row>
    <row r="1121" spans="2:7">
      <c r="B1121" s="105">
        <v>258</v>
      </c>
      <c r="C1121" s="100" t="e">
        <f t="shared" ref="C1121:C1184" si="94">PPMT(C$860/12,B1121,D$860*12,B$860*-1,0,0)</f>
        <v>#NUM!</v>
      </c>
      <c r="D1121" s="100" t="e">
        <f t="shared" si="91"/>
        <v>#NUM!</v>
      </c>
      <c r="E1121" s="100" t="e">
        <f t="shared" si="92"/>
        <v>#NUM!</v>
      </c>
      <c r="F1121" s="100" t="e">
        <f t="shared" si="93"/>
        <v>#NUM!</v>
      </c>
      <c r="G1121" s="107" t="e">
        <f t="shared" ref="G1121:G1184" si="95">F1121*12</f>
        <v>#NUM!</v>
      </c>
    </row>
    <row r="1122" spans="2:7">
      <c r="B1122" s="105">
        <v>259</v>
      </c>
      <c r="C1122" s="100" t="e">
        <f t="shared" si="94"/>
        <v>#NUM!</v>
      </c>
      <c r="D1122" s="100" t="e">
        <f t="shared" si="91"/>
        <v>#NUM!</v>
      </c>
      <c r="E1122" s="100" t="e">
        <f t="shared" si="92"/>
        <v>#NUM!</v>
      </c>
      <c r="F1122" s="100" t="e">
        <f t="shared" si="93"/>
        <v>#NUM!</v>
      </c>
      <c r="G1122" s="107" t="e">
        <f t="shared" si="95"/>
        <v>#NUM!</v>
      </c>
    </row>
    <row r="1123" spans="2:7">
      <c r="B1123" s="105">
        <v>260</v>
      </c>
      <c r="C1123" s="100" t="e">
        <f t="shared" si="94"/>
        <v>#NUM!</v>
      </c>
      <c r="D1123" s="100" t="e">
        <f t="shared" si="91"/>
        <v>#NUM!</v>
      </c>
      <c r="E1123" s="100" t="e">
        <f t="shared" si="92"/>
        <v>#NUM!</v>
      </c>
      <c r="F1123" s="100" t="e">
        <f t="shared" si="93"/>
        <v>#NUM!</v>
      </c>
      <c r="G1123" s="107" t="e">
        <f t="shared" si="95"/>
        <v>#NUM!</v>
      </c>
    </row>
    <row r="1124" spans="2:7">
      <c r="B1124" s="105">
        <v>261</v>
      </c>
      <c r="C1124" s="100" t="e">
        <f t="shared" si="94"/>
        <v>#NUM!</v>
      </c>
      <c r="D1124" s="100" t="e">
        <f t="shared" si="91"/>
        <v>#NUM!</v>
      </c>
      <c r="E1124" s="100" t="e">
        <f t="shared" si="92"/>
        <v>#NUM!</v>
      </c>
      <c r="F1124" s="100" t="e">
        <f t="shared" si="93"/>
        <v>#NUM!</v>
      </c>
      <c r="G1124" s="107" t="e">
        <f t="shared" si="95"/>
        <v>#NUM!</v>
      </c>
    </row>
    <row r="1125" spans="2:7">
      <c r="B1125" s="105">
        <v>262</v>
      </c>
      <c r="C1125" s="100" t="e">
        <f t="shared" si="94"/>
        <v>#NUM!</v>
      </c>
      <c r="D1125" s="100" t="e">
        <f t="shared" si="91"/>
        <v>#NUM!</v>
      </c>
      <c r="E1125" s="100" t="e">
        <f t="shared" si="92"/>
        <v>#NUM!</v>
      </c>
      <c r="F1125" s="100" t="e">
        <f t="shared" si="93"/>
        <v>#NUM!</v>
      </c>
      <c r="G1125" s="107" t="e">
        <f t="shared" si="95"/>
        <v>#NUM!</v>
      </c>
    </row>
    <row r="1126" spans="2:7">
      <c r="B1126" s="105">
        <v>263</v>
      </c>
      <c r="C1126" s="100" t="e">
        <f t="shared" si="94"/>
        <v>#NUM!</v>
      </c>
      <c r="D1126" s="100" t="e">
        <f t="shared" si="91"/>
        <v>#NUM!</v>
      </c>
      <c r="E1126" s="100" t="e">
        <f t="shared" si="92"/>
        <v>#NUM!</v>
      </c>
      <c r="F1126" s="100" t="e">
        <f t="shared" si="93"/>
        <v>#NUM!</v>
      </c>
      <c r="G1126" s="107" t="e">
        <f t="shared" si="95"/>
        <v>#NUM!</v>
      </c>
    </row>
    <row r="1127" spans="2:7">
      <c r="B1127" s="105">
        <v>264</v>
      </c>
      <c r="C1127" s="100" t="e">
        <f t="shared" si="94"/>
        <v>#NUM!</v>
      </c>
      <c r="D1127" s="100" t="e">
        <f t="shared" si="91"/>
        <v>#NUM!</v>
      </c>
      <c r="E1127" s="100" t="e">
        <f t="shared" si="92"/>
        <v>#NUM!</v>
      </c>
      <c r="F1127" s="100" t="e">
        <f t="shared" si="93"/>
        <v>#NUM!</v>
      </c>
      <c r="G1127" s="107" t="e">
        <f t="shared" si="95"/>
        <v>#NUM!</v>
      </c>
    </row>
    <row r="1128" spans="2:7">
      <c r="B1128" s="105">
        <v>265</v>
      </c>
      <c r="C1128" s="100" t="e">
        <f t="shared" si="94"/>
        <v>#NUM!</v>
      </c>
      <c r="D1128" s="100" t="e">
        <f t="shared" si="91"/>
        <v>#NUM!</v>
      </c>
      <c r="E1128" s="100" t="e">
        <f t="shared" si="92"/>
        <v>#NUM!</v>
      </c>
      <c r="F1128" s="100" t="e">
        <f t="shared" si="93"/>
        <v>#NUM!</v>
      </c>
      <c r="G1128" s="107" t="e">
        <f t="shared" si="95"/>
        <v>#NUM!</v>
      </c>
    </row>
    <row r="1129" spans="2:7">
      <c r="B1129" s="105">
        <v>266</v>
      </c>
      <c r="C1129" s="100" t="e">
        <f t="shared" si="94"/>
        <v>#NUM!</v>
      </c>
      <c r="D1129" s="100" t="e">
        <f t="shared" si="91"/>
        <v>#NUM!</v>
      </c>
      <c r="E1129" s="100" t="e">
        <f t="shared" si="92"/>
        <v>#NUM!</v>
      </c>
      <c r="F1129" s="100" t="e">
        <f t="shared" si="93"/>
        <v>#NUM!</v>
      </c>
      <c r="G1129" s="107" t="e">
        <f t="shared" si="95"/>
        <v>#NUM!</v>
      </c>
    </row>
    <row r="1130" spans="2:7">
      <c r="B1130" s="105">
        <v>267</v>
      </c>
      <c r="C1130" s="100" t="e">
        <f t="shared" si="94"/>
        <v>#NUM!</v>
      </c>
      <c r="D1130" s="100" t="e">
        <f t="shared" si="91"/>
        <v>#NUM!</v>
      </c>
      <c r="E1130" s="100" t="e">
        <f t="shared" si="92"/>
        <v>#NUM!</v>
      </c>
      <c r="F1130" s="100" t="e">
        <f t="shared" si="93"/>
        <v>#NUM!</v>
      </c>
      <c r="G1130" s="107" t="e">
        <f t="shared" si="95"/>
        <v>#NUM!</v>
      </c>
    </row>
    <row r="1131" spans="2:7">
      <c r="B1131" s="105">
        <v>268</v>
      </c>
      <c r="C1131" s="100" t="e">
        <f t="shared" si="94"/>
        <v>#NUM!</v>
      </c>
      <c r="D1131" s="100" t="e">
        <f t="shared" si="91"/>
        <v>#NUM!</v>
      </c>
      <c r="E1131" s="100" t="e">
        <f t="shared" si="92"/>
        <v>#NUM!</v>
      </c>
      <c r="F1131" s="100" t="e">
        <f t="shared" si="93"/>
        <v>#NUM!</v>
      </c>
      <c r="G1131" s="107" t="e">
        <f t="shared" si="95"/>
        <v>#NUM!</v>
      </c>
    </row>
    <row r="1132" spans="2:7">
      <c r="B1132" s="105">
        <v>269</v>
      </c>
      <c r="C1132" s="100" t="e">
        <f t="shared" si="94"/>
        <v>#NUM!</v>
      </c>
      <c r="D1132" s="100" t="e">
        <f t="shared" si="91"/>
        <v>#NUM!</v>
      </c>
      <c r="E1132" s="100" t="e">
        <f t="shared" si="92"/>
        <v>#NUM!</v>
      </c>
      <c r="F1132" s="100" t="e">
        <f t="shared" si="93"/>
        <v>#NUM!</v>
      </c>
      <c r="G1132" s="107" t="e">
        <f t="shared" si="95"/>
        <v>#NUM!</v>
      </c>
    </row>
    <row r="1133" spans="2:7">
      <c r="B1133" s="105">
        <v>270</v>
      </c>
      <c r="C1133" s="100" t="e">
        <f t="shared" si="94"/>
        <v>#NUM!</v>
      </c>
      <c r="D1133" s="100" t="e">
        <f t="shared" si="91"/>
        <v>#NUM!</v>
      </c>
      <c r="E1133" s="100" t="e">
        <f t="shared" si="92"/>
        <v>#NUM!</v>
      </c>
      <c r="F1133" s="100" t="e">
        <f t="shared" si="93"/>
        <v>#NUM!</v>
      </c>
      <c r="G1133" s="107" t="e">
        <f t="shared" si="95"/>
        <v>#NUM!</v>
      </c>
    </row>
    <row r="1134" spans="2:7">
      <c r="B1134" s="105">
        <v>271</v>
      </c>
      <c r="C1134" s="100" t="e">
        <f t="shared" si="94"/>
        <v>#NUM!</v>
      </c>
      <c r="D1134" s="100" t="e">
        <f t="shared" si="91"/>
        <v>#NUM!</v>
      </c>
      <c r="E1134" s="100" t="e">
        <f t="shared" si="92"/>
        <v>#NUM!</v>
      </c>
      <c r="F1134" s="100" t="e">
        <f t="shared" si="93"/>
        <v>#NUM!</v>
      </c>
      <c r="G1134" s="107" t="e">
        <f t="shared" si="95"/>
        <v>#NUM!</v>
      </c>
    </row>
    <row r="1135" spans="2:7">
      <c r="B1135" s="105">
        <v>272</v>
      </c>
      <c r="C1135" s="100" t="e">
        <f t="shared" si="94"/>
        <v>#NUM!</v>
      </c>
      <c r="D1135" s="100" t="e">
        <f t="shared" si="91"/>
        <v>#NUM!</v>
      </c>
      <c r="E1135" s="100" t="e">
        <f t="shared" si="92"/>
        <v>#NUM!</v>
      </c>
      <c r="F1135" s="100" t="e">
        <f t="shared" si="93"/>
        <v>#NUM!</v>
      </c>
      <c r="G1135" s="107" t="e">
        <f t="shared" si="95"/>
        <v>#NUM!</v>
      </c>
    </row>
    <row r="1136" spans="2:7">
      <c r="B1136" s="105">
        <v>273</v>
      </c>
      <c r="C1136" s="100" t="e">
        <f t="shared" si="94"/>
        <v>#NUM!</v>
      </c>
      <c r="D1136" s="100" t="e">
        <f t="shared" si="91"/>
        <v>#NUM!</v>
      </c>
      <c r="E1136" s="100" t="e">
        <f t="shared" si="92"/>
        <v>#NUM!</v>
      </c>
      <c r="F1136" s="100" t="e">
        <f t="shared" si="93"/>
        <v>#NUM!</v>
      </c>
      <c r="G1136" s="107" t="e">
        <f t="shared" si="95"/>
        <v>#NUM!</v>
      </c>
    </row>
    <row r="1137" spans="2:7">
      <c r="B1137" s="105">
        <v>274</v>
      </c>
      <c r="C1137" s="100" t="e">
        <f t="shared" si="94"/>
        <v>#NUM!</v>
      </c>
      <c r="D1137" s="100" t="e">
        <f t="shared" si="91"/>
        <v>#NUM!</v>
      </c>
      <c r="E1137" s="100" t="e">
        <f t="shared" si="92"/>
        <v>#NUM!</v>
      </c>
      <c r="F1137" s="100" t="e">
        <f t="shared" si="93"/>
        <v>#NUM!</v>
      </c>
      <c r="G1137" s="107" t="e">
        <f t="shared" si="95"/>
        <v>#NUM!</v>
      </c>
    </row>
    <row r="1138" spans="2:7">
      <c r="B1138" s="105">
        <v>275</v>
      </c>
      <c r="C1138" s="100" t="e">
        <f t="shared" si="94"/>
        <v>#NUM!</v>
      </c>
      <c r="D1138" s="100" t="e">
        <f t="shared" si="91"/>
        <v>#NUM!</v>
      </c>
      <c r="E1138" s="100" t="e">
        <f t="shared" si="92"/>
        <v>#NUM!</v>
      </c>
      <c r="F1138" s="100" t="e">
        <f t="shared" si="93"/>
        <v>#NUM!</v>
      </c>
      <c r="G1138" s="107" t="e">
        <f t="shared" si="95"/>
        <v>#NUM!</v>
      </c>
    </row>
    <row r="1139" spans="2:7">
      <c r="B1139" s="105">
        <v>276</v>
      </c>
      <c r="C1139" s="100" t="e">
        <f t="shared" si="94"/>
        <v>#NUM!</v>
      </c>
      <c r="D1139" s="100" t="e">
        <f t="shared" si="91"/>
        <v>#NUM!</v>
      </c>
      <c r="E1139" s="100" t="e">
        <f t="shared" si="92"/>
        <v>#NUM!</v>
      </c>
      <c r="F1139" s="100" t="e">
        <f t="shared" si="93"/>
        <v>#NUM!</v>
      </c>
      <c r="G1139" s="107" t="e">
        <f t="shared" si="95"/>
        <v>#NUM!</v>
      </c>
    </row>
    <row r="1140" spans="2:7">
      <c r="B1140" s="105">
        <v>277</v>
      </c>
      <c r="C1140" s="100" t="e">
        <f t="shared" si="94"/>
        <v>#NUM!</v>
      </c>
      <c r="D1140" s="100" t="e">
        <f t="shared" si="91"/>
        <v>#NUM!</v>
      </c>
      <c r="E1140" s="100" t="e">
        <f t="shared" si="92"/>
        <v>#NUM!</v>
      </c>
      <c r="F1140" s="100" t="e">
        <f t="shared" si="93"/>
        <v>#NUM!</v>
      </c>
      <c r="G1140" s="107" t="e">
        <f t="shared" si="95"/>
        <v>#NUM!</v>
      </c>
    </row>
    <row r="1141" spans="2:7">
      <c r="B1141" s="105">
        <v>278</v>
      </c>
      <c r="C1141" s="100" t="e">
        <f t="shared" si="94"/>
        <v>#NUM!</v>
      </c>
      <c r="D1141" s="100" t="e">
        <f t="shared" si="91"/>
        <v>#NUM!</v>
      </c>
      <c r="E1141" s="100" t="e">
        <f t="shared" si="92"/>
        <v>#NUM!</v>
      </c>
      <c r="F1141" s="100" t="e">
        <f t="shared" si="93"/>
        <v>#NUM!</v>
      </c>
      <c r="G1141" s="107" t="e">
        <f t="shared" si="95"/>
        <v>#NUM!</v>
      </c>
    </row>
    <row r="1142" spans="2:7">
      <c r="B1142" s="105">
        <v>279</v>
      </c>
      <c r="C1142" s="100" t="e">
        <f t="shared" si="94"/>
        <v>#NUM!</v>
      </c>
      <c r="D1142" s="100" t="e">
        <f t="shared" si="91"/>
        <v>#NUM!</v>
      </c>
      <c r="E1142" s="100" t="e">
        <f t="shared" si="92"/>
        <v>#NUM!</v>
      </c>
      <c r="F1142" s="100" t="e">
        <f t="shared" si="93"/>
        <v>#NUM!</v>
      </c>
      <c r="G1142" s="107" t="e">
        <f t="shared" si="95"/>
        <v>#NUM!</v>
      </c>
    </row>
    <row r="1143" spans="2:7">
      <c r="B1143" s="105">
        <v>280</v>
      </c>
      <c r="C1143" s="100" t="e">
        <f t="shared" si="94"/>
        <v>#NUM!</v>
      </c>
      <c r="D1143" s="100" t="e">
        <f t="shared" si="91"/>
        <v>#NUM!</v>
      </c>
      <c r="E1143" s="100" t="e">
        <f t="shared" si="92"/>
        <v>#NUM!</v>
      </c>
      <c r="F1143" s="100" t="e">
        <f t="shared" si="93"/>
        <v>#NUM!</v>
      </c>
      <c r="G1143" s="107" t="e">
        <f t="shared" si="95"/>
        <v>#NUM!</v>
      </c>
    </row>
    <row r="1144" spans="2:7">
      <c r="B1144" s="105">
        <v>281</v>
      </c>
      <c r="C1144" s="100" t="e">
        <f t="shared" si="94"/>
        <v>#NUM!</v>
      </c>
      <c r="D1144" s="100" t="e">
        <f t="shared" si="91"/>
        <v>#NUM!</v>
      </c>
      <c r="E1144" s="100" t="e">
        <f t="shared" si="92"/>
        <v>#NUM!</v>
      </c>
      <c r="F1144" s="100" t="e">
        <f t="shared" si="93"/>
        <v>#NUM!</v>
      </c>
      <c r="G1144" s="107" t="e">
        <f t="shared" si="95"/>
        <v>#NUM!</v>
      </c>
    </row>
    <row r="1145" spans="2:7">
      <c r="B1145" s="105">
        <v>282</v>
      </c>
      <c r="C1145" s="100" t="e">
        <f t="shared" si="94"/>
        <v>#NUM!</v>
      </c>
      <c r="D1145" s="100" t="e">
        <f t="shared" si="91"/>
        <v>#NUM!</v>
      </c>
      <c r="E1145" s="100" t="e">
        <f t="shared" si="92"/>
        <v>#NUM!</v>
      </c>
      <c r="F1145" s="100" t="e">
        <f t="shared" si="93"/>
        <v>#NUM!</v>
      </c>
      <c r="G1145" s="107" t="e">
        <f t="shared" si="95"/>
        <v>#NUM!</v>
      </c>
    </row>
    <row r="1146" spans="2:7">
      <c r="B1146" s="105">
        <v>283</v>
      </c>
      <c r="C1146" s="100" t="e">
        <f t="shared" si="94"/>
        <v>#NUM!</v>
      </c>
      <c r="D1146" s="100" t="e">
        <f t="shared" si="91"/>
        <v>#NUM!</v>
      </c>
      <c r="E1146" s="100" t="e">
        <f t="shared" si="92"/>
        <v>#NUM!</v>
      </c>
      <c r="F1146" s="100" t="e">
        <f t="shared" si="93"/>
        <v>#NUM!</v>
      </c>
      <c r="G1146" s="107" t="e">
        <f t="shared" si="95"/>
        <v>#NUM!</v>
      </c>
    </row>
    <row r="1147" spans="2:7">
      <c r="B1147" s="105">
        <v>284</v>
      </c>
      <c r="C1147" s="100" t="e">
        <f t="shared" si="94"/>
        <v>#NUM!</v>
      </c>
      <c r="D1147" s="100" t="e">
        <f t="shared" si="91"/>
        <v>#NUM!</v>
      </c>
      <c r="E1147" s="100" t="e">
        <f t="shared" si="92"/>
        <v>#NUM!</v>
      </c>
      <c r="F1147" s="100" t="e">
        <f t="shared" si="93"/>
        <v>#NUM!</v>
      </c>
      <c r="G1147" s="107" t="e">
        <f t="shared" si="95"/>
        <v>#NUM!</v>
      </c>
    </row>
    <row r="1148" spans="2:7">
      <c r="B1148" s="105">
        <v>285</v>
      </c>
      <c r="C1148" s="100" t="e">
        <f t="shared" si="94"/>
        <v>#NUM!</v>
      </c>
      <c r="D1148" s="100" t="e">
        <f t="shared" si="91"/>
        <v>#NUM!</v>
      </c>
      <c r="E1148" s="100" t="e">
        <f t="shared" si="92"/>
        <v>#NUM!</v>
      </c>
      <c r="F1148" s="100" t="e">
        <f t="shared" si="93"/>
        <v>#NUM!</v>
      </c>
      <c r="G1148" s="107" t="e">
        <f t="shared" si="95"/>
        <v>#NUM!</v>
      </c>
    </row>
    <row r="1149" spans="2:7">
      <c r="B1149" s="105">
        <v>286</v>
      </c>
      <c r="C1149" s="100" t="e">
        <f t="shared" si="94"/>
        <v>#NUM!</v>
      </c>
      <c r="D1149" s="100" t="e">
        <f t="shared" si="91"/>
        <v>#NUM!</v>
      </c>
      <c r="E1149" s="100" t="e">
        <f t="shared" si="92"/>
        <v>#NUM!</v>
      </c>
      <c r="F1149" s="100" t="e">
        <f t="shared" si="93"/>
        <v>#NUM!</v>
      </c>
      <c r="G1149" s="107" t="e">
        <f t="shared" si="95"/>
        <v>#NUM!</v>
      </c>
    </row>
    <row r="1150" spans="2:7">
      <c r="B1150" s="105">
        <v>287</v>
      </c>
      <c r="C1150" s="100" t="e">
        <f t="shared" si="94"/>
        <v>#NUM!</v>
      </c>
      <c r="D1150" s="100" t="e">
        <f t="shared" si="91"/>
        <v>#NUM!</v>
      </c>
      <c r="E1150" s="100" t="e">
        <f t="shared" si="92"/>
        <v>#NUM!</v>
      </c>
      <c r="F1150" s="100" t="e">
        <f t="shared" si="93"/>
        <v>#NUM!</v>
      </c>
      <c r="G1150" s="107" t="e">
        <f t="shared" si="95"/>
        <v>#NUM!</v>
      </c>
    </row>
    <row r="1151" spans="2:7">
      <c r="B1151" s="105">
        <v>288</v>
      </c>
      <c r="C1151" s="100" t="e">
        <f t="shared" si="94"/>
        <v>#NUM!</v>
      </c>
      <c r="D1151" s="100" t="e">
        <f t="shared" si="91"/>
        <v>#NUM!</v>
      </c>
      <c r="E1151" s="100" t="e">
        <f t="shared" si="92"/>
        <v>#NUM!</v>
      </c>
      <c r="F1151" s="100" t="e">
        <f t="shared" si="93"/>
        <v>#NUM!</v>
      </c>
      <c r="G1151" s="107" t="e">
        <f t="shared" si="95"/>
        <v>#NUM!</v>
      </c>
    </row>
    <row r="1152" spans="2:7">
      <c r="B1152" s="105">
        <v>289</v>
      </c>
      <c r="C1152" s="100" t="e">
        <f t="shared" si="94"/>
        <v>#NUM!</v>
      </c>
      <c r="D1152" s="100" t="e">
        <f t="shared" si="91"/>
        <v>#NUM!</v>
      </c>
      <c r="E1152" s="100" t="e">
        <f t="shared" si="92"/>
        <v>#NUM!</v>
      </c>
      <c r="F1152" s="100" t="e">
        <f t="shared" si="93"/>
        <v>#NUM!</v>
      </c>
      <c r="G1152" s="107" t="e">
        <f t="shared" si="95"/>
        <v>#NUM!</v>
      </c>
    </row>
    <row r="1153" spans="2:7">
      <c r="B1153" s="105">
        <v>290</v>
      </c>
      <c r="C1153" s="100" t="e">
        <f t="shared" si="94"/>
        <v>#NUM!</v>
      </c>
      <c r="D1153" s="100" t="e">
        <f t="shared" si="91"/>
        <v>#NUM!</v>
      </c>
      <c r="E1153" s="100" t="e">
        <f t="shared" si="92"/>
        <v>#NUM!</v>
      </c>
      <c r="F1153" s="100" t="e">
        <f t="shared" si="93"/>
        <v>#NUM!</v>
      </c>
      <c r="G1153" s="107" t="e">
        <f t="shared" si="95"/>
        <v>#NUM!</v>
      </c>
    </row>
    <row r="1154" spans="2:7">
      <c r="B1154" s="105">
        <v>291</v>
      </c>
      <c r="C1154" s="100" t="e">
        <f t="shared" si="94"/>
        <v>#NUM!</v>
      </c>
      <c r="D1154" s="100" t="e">
        <f t="shared" si="91"/>
        <v>#NUM!</v>
      </c>
      <c r="E1154" s="100" t="e">
        <f t="shared" si="92"/>
        <v>#NUM!</v>
      </c>
      <c r="F1154" s="100" t="e">
        <f t="shared" si="93"/>
        <v>#NUM!</v>
      </c>
      <c r="G1154" s="107" t="e">
        <f t="shared" si="95"/>
        <v>#NUM!</v>
      </c>
    </row>
    <row r="1155" spans="2:7">
      <c r="B1155" s="105">
        <v>292</v>
      </c>
      <c r="C1155" s="100" t="e">
        <f t="shared" si="94"/>
        <v>#NUM!</v>
      </c>
      <c r="D1155" s="100" t="e">
        <f t="shared" si="91"/>
        <v>#NUM!</v>
      </c>
      <c r="E1155" s="100" t="e">
        <f t="shared" si="92"/>
        <v>#NUM!</v>
      </c>
      <c r="F1155" s="100" t="e">
        <f t="shared" si="93"/>
        <v>#NUM!</v>
      </c>
      <c r="G1155" s="107" t="e">
        <f t="shared" si="95"/>
        <v>#NUM!</v>
      </c>
    </row>
    <row r="1156" spans="2:7">
      <c r="B1156" s="105">
        <v>293</v>
      </c>
      <c r="C1156" s="100" t="e">
        <f t="shared" si="94"/>
        <v>#NUM!</v>
      </c>
      <c r="D1156" s="100" t="e">
        <f t="shared" si="91"/>
        <v>#NUM!</v>
      </c>
      <c r="E1156" s="100" t="e">
        <f t="shared" si="92"/>
        <v>#NUM!</v>
      </c>
      <c r="F1156" s="100" t="e">
        <f t="shared" si="93"/>
        <v>#NUM!</v>
      </c>
      <c r="G1156" s="107" t="e">
        <f t="shared" si="95"/>
        <v>#NUM!</v>
      </c>
    </row>
    <row r="1157" spans="2:7">
      <c r="B1157" s="105">
        <v>294</v>
      </c>
      <c r="C1157" s="100" t="e">
        <f t="shared" si="94"/>
        <v>#NUM!</v>
      </c>
      <c r="D1157" s="100" t="e">
        <f t="shared" si="91"/>
        <v>#NUM!</v>
      </c>
      <c r="E1157" s="100" t="e">
        <f t="shared" si="92"/>
        <v>#NUM!</v>
      </c>
      <c r="F1157" s="100" t="e">
        <f t="shared" si="93"/>
        <v>#NUM!</v>
      </c>
      <c r="G1157" s="107" t="e">
        <f t="shared" si="95"/>
        <v>#NUM!</v>
      </c>
    </row>
    <row r="1158" spans="2:7">
      <c r="B1158" s="105">
        <v>295</v>
      </c>
      <c r="C1158" s="100" t="e">
        <f t="shared" si="94"/>
        <v>#NUM!</v>
      </c>
      <c r="D1158" s="100" t="e">
        <f t="shared" si="91"/>
        <v>#NUM!</v>
      </c>
      <c r="E1158" s="100" t="e">
        <f t="shared" si="92"/>
        <v>#NUM!</v>
      </c>
      <c r="F1158" s="100" t="e">
        <f t="shared" si="93"/>
        <v>#NUM!</v>
      </c>
      <c r="G1158" s="107" t="e">
        <f t="shared" si="95"/>
        <v>#NUM!</v>
      </c>
    </row>
    <row r="1159" spans="2:7">
      <c r="B1159" s="105">
        <v>296</v>
      </c>
      <c r="C1159" s="100" t="e">
        <f t="shared" si="94"/>
        <v>#NUM!</v>
      </c>
      <c r="D1159" s="100" t="e">
        <f t="shared" si="91"/>
        <v>#NUM!</v>
      </c>
      <c r="E1159" s="100" t="e">
        <f t="shared" si="92"/>
        <v>#NUM!</v>
      </c>
      <c r="F1159" s="100" t="e">
        <f t="shared" si="93"/>
        <v>#NUM!</v>
      </c>
      <c r="G1159" s="107" t="e">
        <f t="shared" si="95"/>
        <v>#NUM!</v>
      </c>
    </row>
    <row r="1160" spans="2:7">
      <c r="B1160" s="105">
        <v>297</v>
      </c>
      <c r="C1160" s="100" t="e">
        <f t="shared" si="94"/>
        <v>#NUM!</v>
      </c>
      <c r="D1160" s="100" t="e">
        <f t="shared" si="91"/>
        <v>#NUM!</v>
      </c>
      <c r="E1160" s="100" t="e">
        <f t="shared" si="92"/>
        <v>#NUM!</v>
      </c>
      <c r="F1160" s="100" t="e">
        <f t="shared" si="93"/>
        <v>#NUM!</v>
      </c>
      <c r="G1160" s="107" t="e">
        <f t="shared" si="95"/>
        <v>#NUM!</v>
      </c>
    </row>
    <row r="1161" spans="2:7">
      <c r="B1161" s="105">
        <v>298</v>
      </c>
      <c r="C1161" s="100" t="e">
        <f t="shared" si="94"/>
        <v>#NUM!</v>
      </c>
      <c r="D1161" s="100" t="e">
        <f t="shared" si="91"/>
        <v>#NUM!</v>
      </c>
      <c r="E1161" s="100" t="e">
        <f t="shared" si="92"/>
        <v>#NUM!</v>
      </c>
      <c r="F1161" s="100" t="e">
        <f t="shared" si="93"/>
        <v>#NUM!</v>
      </c>
      <c r="G1161" s="107" t="e">
        <f t="shared" si="95"/>
        <v>#NUM!</v>
      </c>
    </row>
    <row r="1162" spans="2:7">
      <c r="B1162" s="105">
        <v>299</v>
      </c>
      <c r="C1162" s="100" t="e">
        <f t="shared" si="94"/>
        <v>#NUM!</v>
      </c>
      <c r="D1162" s="100" t="e">
        <f t="shared" si="91"/>
        <v>#NUM!</v>
      </c>
      <c r="E1162" s="100" t="e">
        <f t="shared" si="92"/>
        <v>#NUM!</v>
      </c>
      <c r="F1162" s="100" t="e">
        <f t="shared" si="93"/>
        <v>#NUM!</v>
      </c>
      <c r="G1162" s="107" t="e">
        <f t="shared" si="95"/>
        <v>#NUM!</v>
      </c>
    </row>
    <row r="1163" spans="2:7">
      <c r="B1163" s="105">
        <v>300</v>
      </c>
      <c r="C1163" s="100" t="e">
        <f t="shared" si="94"/>
        <v>#NUM!</v>
      </c>
      <c r="D1163" s="100" t="e">
        <f t="shared" si="91"/>
        <v>#NUM!</v>
      </c>
      <c r="E1163" s="100" t="e">
        <f t="shared" si="92"/>
        <v>#NUM!</v>
      </c>
      <c r="F1163" s="100" t="e">
        <f t="shared" si="93"/>
        <v>#NUM!</v>
      </c>
      <c r="G1163" s="107" t="e">
        <f t="shared" si="95"/>
        <v>#NUM!</v>
      </c>
    </row>
    <row r="1164" spans="2:7">
      <c r="B1164" s="105">
        <v>301</v>
      </c>
      <c r="C1164" s="100" t="e">
        <f t="shared" si="94"/>
        <v>#NUM!</v>
      </c>
      <c r="D1164" s="100" t="e">
        <f t="shared" si="91"/>
        <v>#NUM!</v>
      </c>
      <c r="E1164" s="100" t="e">
        <f t="shared" si="92"/>
        <v>#NUM!</v>
      </c>
      <c r="F1164" s="100" t="e">
        <f t="shared" si="93"/>
        <v>#NUM!</v>
      </c>
      <c r="G1164" s="107" t="e">
        <f t="shared" si="95"/>
        <v>#NUM!</v>
      </c>
    </row>
    <row r="1165" spans="2:7">
      <c r="B1165" s="105">
        <v>302</v>
      </c>
      <c r="C1165" s="100" t="e">
        <f t="shared" si="94"/>
        <v>#NUM!</v>
      </c>
      <c r="D1165" s="100" t="e">
        <f t="shared" si="91"/>
        <v>#NUM!</v>
      </c>
      <c r="E1165" s="100" t="e">
        <f t="shared" si="92"/>
        <v>#NUM!</v>
      </c>
      <c r="F1165" s="100" t="e">
        <f t="shared" si="93"/>
        <v>#NUM!</v>
      </c>
      <c r="G1165" s="107" t="e">
        <f t="shared" si="95"/>
        <v>#NUM!</v>
      </c>
    </row>
    <row r="1166" spans="2:7">
      <c r="B1166" s="105">
        <v>303</v>
      </c>
      <c r="C1166" s="100" t="e">
        <f t="shared" si="94"/>
        <v>#NUM!</v>
      </c>
      <c r="D1166" s="100" t="e">
        <f t="shared" si="91"/>
        <v>#NUM!</v>
      </c>
      <c r="E1166" s="100" t="e">
        <f t="shared" si="92"/>
        <v>#NUM!</v>
      </c>
      <c r="F1166" s="100" t="e">
        <f t="shared" si="93"/>
        <v>#NUM!</v>
      </c>
      <c r="G1166" s="107" t="e">
        <f t="shared" si="95"/>
        <v>#NUM!</v>
      </c>
    </row>
    <row r="1167" spans="2:7">
      <c r="B1167" s="105">
        <v>304</v>
      </c>
      <c r="C1167" s="100" t="e">
        <f t="shared" si="94"/>
        <v>#NUM!</v>
      </c>
      <c r="D1167" s="100" t="e">
        <f t="shared" si="91"/>
        <v>#NUM!</v>
      </c>
      <c r="E1167" s="100" t="e">
        <f t="shared" si="92"/>
        <v>#NUM!</v>
      </c>
      <c r="F1167" s="100" t="e">
        <f t="shared" si="93"/>
        <v>#NUM!</v>
      </c>
      <c r="G1167" s="107" t="e">
        <f t="shared" si="95"/>
        <v>#NUM!</v>
      </c>
    </row>
    <row r="1168" spans="2:7">
      <c r="B1168" s="105">
        <v>305</v>
      </c>
      <c r="C1168" s="100" t="e">
        <f t="shared" si="94"/>
        <v>#NUM!</v>
      </c>
      <c r="D1168" s="100" t="e">
        <f t="shared" si="91"/>
        <v>#NUM!</v>
      </c>
      <c r="E1168" s="100" t="e">
        <f t="shared" si="92"/>
        <v>#NUM!</v>
      </c>
      <c r="F1168" s="100" t="e">
        <f t="shared" si="93"/>
        <v>#NUM!</v>
      </c>
      <c r="G1168" s="107" t="e">
        <f t="shared" si="95"/>
        <v>#NUM!</v>
      </c>
    </row>
    <row r="1169" spans="2:7">
      <c r="B1169" s="105">
        <v>306</v>
      </c>
      <c r="C1169" s="100" t="e">
        <f t="shared" si="94"/>
        <v>#NUM!</v>
      </c>
      <c r="D1169" s="100" t="e">
        <f t="shared" si="91"/>
        <v>#NUM!</v>
      </c>
      <c r="E1169" s="100" t="e">
        <f t="shared" si="92"/>
        <v>#NUM!</v>
      </c>
      <c r="F1169" s="100" t="e">
        <f t="shared" si="93"/>
        <v>#NUM!</v>
      </c>
      <c r="G1169" s="107" t="e">
        <f t="shared" si="95"/>
        <v>#NUM!</v>
      </c>
    </row>
    <row r="1170" spans="2:7">
      <c r="B1170" s="105">
        <v>307</v>
      </c>
      <c r="C1170" s="100" t="e">
        <f t="shared" si="94"/>
        <v>#NUM!</v>
      </c>
      <c r="D1170" s="100" t="e">
        <f t="shared" si="91"/>
        <v>#NUM!</v>
      </c>
      <c r="E1170" s="100" t="e">
        <f t="shared" si="92"/>
        <v>#NUM!</v>
      </c>
      <c r="F1170" s="100" t="e">
        <f t="shared" si="93"/>
        <v>#NUM!</v>
      </c>
      <c r="G1170" s="107" t="e">
        <f t="shared" si="95"/>
        <v>#NUM!</v>
      </c>
    </row>
    <row r="1171" spans="2:7">
      <c r="B1171" s="105">
        <v>308</v>
      </c>
      <c r="C1171" s="100" t="e">
        <f t="shared" si="94"/>
        <v>#NUM!</v>
      </c>
      <c r="D1171" s="100" t="e">
        <f t="shared" si="91"/>
        <v>#NUM!</v>
      </c>
      <c r="E1171" s="100" t="e">
        <f t="shared" si="92"/>
        <v>#NUM!</v>
      </c>
      <c r="F1171" s="100" t="e">
        <f t="shared" si="93"/>
        <v>#NUM!</v>
      </c>
      <c r="G1171" s="107" t="e">
        <f t="shared" si="95"/>
        <v>#NUM!</v>
      </c>
    </row>
    <row r="1172" spans="2:7">
      <c r="B1172" s="105">
        <v>309</v>
      </c>
      <c r="C1172" s="100" t="e">
        <f t="shared" si="94"/>
        <v>#NUM!</v>
      </c>
      <c r="D1172" s="100" t="e">
        <f t="shared" ref="D1172:D1235" si="96">IPMT(C$860/12,B1172,D$860*12,B$860*-1,0)</f>
        <v>#NUM!</v>
      </c>
      <c r="E1172" s="100" t="e">
        <f t="shared" ref="E1172:E1235" si="97">E1171-C1172</f>
        <v>#NUM!</v>
      </c>
      <c r="F1172" s="100" t="e">
        <f t="shared" ref="F1172:F1235" si="98">SUM(C1172:D1172)</f>
        <v>#NUM!</v>
      </c>
      <c r="G1172" s="107" t="e">
        <f t="shared" si="95"/>
        <v>#NUM!</v>
      </c>
    </row>
    <row r="1173" spans="2:7">
      <c r="B1173" s="105">
        <v>310</v>
      </c>
      <c r="C1173" s="100" t="e">
        <f t="shared" si="94"/>
        <v>#NUM!</v>
      </c>
      <c r="D1173" s="100" t="e">
        <f t="shared" si="96"/>
        <v>#NUM!</v>
      </c>
      <c r="E1173" s="100" t="e">
        <f t="shared" si="97"/>
        <v>#NUM!</v>
      </c>
      <c r="F1173" s="100" t="e">
        <f t="shared" si="98"/>
        <v>#NUM!</v>
      </c>
      <c r="G1173" s="107" t="e">
        <f t="shared" si="95"/>
        <v>#NUM!</v>
      </c>
    </row>
    <row r="1174" spans="2:7">
      <c r="B1174" s="105">
        <v>311</v>
      </c>
      <c r="C1174" s="100" t="e">
        <f t="shared" si="94"/>
        <v>#NUM!</v>
      </c>
      <c r="D1174" s="100" t="e">
        <f t="shared" si="96"/>
        <v>#NUM!</v>
      </c>
      <c r="E1174" s="100" t="e">
        <f t="shared" si="97"/>
        <v>#NUM!</v>
      </c>
      <c r="F1174" s="100" t="e">
        <f t="shared" si="98"/>
        <v>#NUM!</v>
      </c>
      <c r="G1174" s="107" t="e">
        <f t="shared" si="95"/>
        <v>#NUM!</v>
      </c>
    </row>
    <row r="1175" spans="2:7">
      <c r="B1175" s="105">
        <v>312</v>
      </c>
      <c r="C1175" s="100" t="e">
        <f t="shared" si="94"/>
        <v>#NUM!</v>
      </c>
      <c r="D1175" s="100" t="e">
        <f t="shared" si="96"/>
        <v>#NUM!</v>
      </c>
      <c r="E1175" s="100" t="e">
        <f t="shared" si="97"/>
        <v>#NUM!</v>
      </c>
      <c r="F1175" s="100" t="e">
        <f t="shared" si="98"/>
        <v>#NUM!</v>
      </c>
      <c r="G1175" s="107" t="e">
        <f t="shared" si="95"/>
        <v>#NUM!</v>
      </c>
    </row>
    <row r="1176" spans="2:7">
      <c r="B1176" s="105">
        <v>313</v>
      </c>
      <c r="C1176" s="100" t="e">
        <f t="shared" si="94"/>
        <v>#NUM!</v>
      </c>
      <c r="D1176" s="100" t="e">
        <f t="shared" si="96"/>
        <v>#NUM!</v>
      </c>
      <c r="E1176" s="100" t="e">
        <f t="shared" si="97"/>
        <v>#NUM!</v>
      </c>
      <c r="F1176" s="100" t="e">
        <f t="shared" si="98"/>
        <v>#NUM!</v>
      </c>
      <c r="G1176" s="107" t="e">
        <f t="shared" si="95"/>
        <v>#NUM!</v>
      </c>
    </row>
    <row r="1177" spans="2:7">
      <c r="B1177" s="105">
        <v>314</v>
      </c>
      <c r="C1177" s="100" t="e">
        <f t="shared" si="94"/>
        <v>#NUM!</v>
      </c>
      <c r="D1177" s="100" t="e">
        <f t="shared" si="96"/>
        <v>#NUM!</v>
      </c>
      <c r="E1177" s="100" t="e">
        <f t="shared" si="97"/>
        <v>#NUM!</v>
      </c>
      <c r="F1177" s="100" t="e">
        <f t="shared" si="98"/>
        <v>#NUM!</v>
      </c>
      <c r="G1177" s="107" t="e">
        <f t="shared" si="95"/>
        <v>#NUM!</v>
      </c>
    </row>
    <row r="1178" spans="2:7">
      <c r="B1178" s="105">
        <v>315</v>
      </c>
      <c r="C1178" s="100" t="e">
        <f t="shared" si="94"/>
        <v>#NUM!</v>
      </c>
      <c r="D1178" s="100" t="e">
        <f t="shared" si="96"/>
        <v>#NUM!</v>
      </c>
      <c r="E1178" s="100" t="e">
        <f t="shared" si="97"/>
        <v>#NUM!</v>
      </c>
      <c r="F1178" s="100" t="e">
        <f t="shared" si="98"/>
        <v>#NUM!</v>
      </c>
      <c r="G1178" s="107" t="e">
        <f t="shared" si="95"/>
        <v>#NUM!</v>
      </c>
    </row>
    <row r="1179" spans="2:7">
      <c r="B1179" s="105">
        <v>316</v>
      </c>
      <c r="C1179" s="100" t="e">
        <f t="shared" si="94"/>
        <v>#NUM!</v>
      </c>
      <c r="D1179" s="100" t="e">
        <f t="shared" si="96"/>
        <v>#NUM!</v>
      </c>
      <c r="E1179" s="100" t="e">
        <f t="shared" si="97"/>
        <v>#NUM!</v>
      </c>
      <c r="F1179" s="100" t="e">
        <f t="shared" si="98"/>
        <v>#NUM!</v>
      </c>
      <c r="G1179" s="107" t="e">
        <f t="shared" si="95"/>
        <v>#NUM!</v>
      </c>
    </row>
    <row r="1180" spans="2:7">
      <c r="B1180" s="105">
        <v>317</v>
      </c>
      <c r="C1180" s="100" t="e">
        <f t="shared" si="94"/>
        <v>#NUM!</v>
      </c>
      <c r="D1180" s="100" t="e">
        <f t="shared" si="96"/>
        <v>#NUM!</v>
      </c>
      <c r="E1180" s="100" t="e">
        <f t="shared" si="97"/>
        <v>#NUM!</v>
      </c>
      <c r="F1180" s="100" t="e">
        <f t="shared" si="98"/>
        <v>#NUM!</v>
      </c>
      <c r="G1180" s="107" t="e">
        <f t="shared" si="95"/>
        <v>#NUM!</v>
      </c>
    </row>
    <row r="1181" spans="2:7">
      <c r="B1181" s="105">
        <v>318</v>
      </c>
      <c r="C1181" s="100" t="e">
        <f t="shared" si="94"/>
        <v>#NUM!</v>
      </c>
      <c r="D1181" s="100" t="e">
        <f t="shared" si="96"/>
        <v>#NUM!</v>
      </c>
      <c r="E1181" s="100" t="e">
        <f t="shared" si="97"/>
        <v>#NUM!</v>
      </c>
      <c r="F1181" s="100" t="e">
        <f t="shared" si="98"/>
        <v>#NUM!</v>
      </c>
      <c r="G1181" s="107" t="e">
        <f t="shared" si="95"/>
        <v>#NUM!</v>
      </c>
    </row>
    <row r="1182" spans="2:7">
      <c r="B1182" s="105">
        <v>319</v>
      </c>
      <c r="C1182" s="100" t="e">
        <f t="shared" si="94"/>
        <v>#NUM!</v>
      </c>
      <c r="D1182" s="100" t="e">
        <f t="shared" si="96"/>
        <v>#NUM!</v>
      </c>
      <c r="E1182" s="100" t="e">
        <f t="shared" si="97"/>
        <v>#NUM!</v>
      </c>
      <c r="F1182" s="100" t="e">
        <f t="shared" si="98"/>
        <v>#NUM!</v>
      </c>
      <c r="G1182" s="107" t="e">
        <f t="shared" si="95"/>
        <v>#NUM!</v>
      </c>
    </row>
    <row r="1183" spans="2:7">
      <c r="B1183" s="105">
        <v>320</v>
      </c>
      <c r="C1183" s="100" t="e">
        <f t="shared" si="94"/>
        <v>#NUM!</v>
      </c>
      <c r="D1183" s="100" t="e">
        <f t="shared" si="96"/>
        <v>#NUM!</v>
      </c>
      <c r="E1183" s="100" t="e">
        <f t="shared" si="97"/>
        <v>#NUM!</v>
      </c>
      <c r="F1183" s="100" t="e">
        <f t="shared" si="98"/>
        <v>#NUM!</v>
      </c>
      <c r="G1183" s="107" t="e">
        <f t="shared" si="95"/>
        <v>#NUM!</v>
      </c>
    </row>
    <row r="1184" spans="2:7">
      <c r="B1184" s="105">
        <v>321</v>
      </c>
      <c r="C1184" s="100" t="e">
        <f t="shared" si="94"/>
        <v>#NUM!</v>
      </c>
      <c r="D1184" s="100" t="e">
        <f t="shared" si="96"/>
        <v>#NUM!</v>
      </c>
      <c r="E1184" s="100" t="e">
        <f t="shared" si="97"/>
        <v>#NUM!</v>
      </c>
      <c r="F1184" s="100" t="e">
        <f t="shared" si="98"/>
        <v>#NUM!</v>
      </c>
      <c r="G1184" s="107" t="e">
        <f t="shared" si="95"/>
        <v>#NUM!</v>
      </c>
    </row>
    <row r="1185" spans="2:7">
      <c r="B1185" s="105">
        <v>322</v>
      </c>
      <c r="C1185" s="100" t="e">
        <f t="shared" ref="C1185:C1248" si="99">PPMT(C$860/12,B1185,D$860*12,B$860*-1,0,0)</f>
        <v>#NUM!</v>
      </c>
      <c r="D1185" s="100" t="e">
        <f t="shared" si="96"/>
        <v>#NUM!</v>
      </c>
      <c r="E1185" s="100" t="e">
        <f t="shared" si="97"/>
        <v>#NUM!</v>
      </c>
      <c r="F1185" s="100" t="e">
        <f t="shared" si="98"/>
        <v>#NUM!</v>
      </c>
      <c r="G1185" s="107" t="e">
        <f t="shared" ref="G1185:G1248" si="100">F1185*12</f>
        <v>#NUM!</v>
      </c>
    </row>
    <row r="1186" spans="2:7">
      <c r="B1186" s="105">
        <v>323</v>
      </c>
      <c r="C1186" s="100" t="e">
        <f t="shared" si="99"/>
        <v>#NUM!</v>
      </c>
      <c r="D1186" s="100" t="e">
        <f t="shared" si="96"/>
        <v>#NUM!</v>
      </c>
      <c r="E1186" s="100" t="e">
        <f t="shared" si="97"/>
        <v>#NUM!</v>
      </c>
      <c r="F1186" s="100" t="e">
        <f t="shared" si="98"/>
        <v>#NUM!</v>
      </c>
      <c r="G1186" s="107" t="e">
        <f t="shared" si="100"/>
        <v>#NUM!</v>
      </c>
    </row>
    <row r="1187" spans="2:7">
      <c r="B1187" s="105">
        <v>324</v>
      </c>
      <c r="C1187" s="100" t="e">
        <f t="shared" si="99"/>
        <v>#NUM!</v>
      </c>
      <c r="D1187" s="100" t="e">
        <f t="shared" si="96"/>
        <v>#NUM!</v>
      </c>
      <c r="E1187" s="100" t="e">
        <f t="shared" si="97"/>
        <v>#NUM!</v>
      </c>
      <c r="F1187" s="100" t="e">
        <f t="shared" si="98"/>
        <v>#NUM!</v>
      </c>
      <c r="G1187" s="107" t="e">
        <f t="shared" si="100"/>
        <v>#NUM!</v>
      </c>
    </row>
    <row r="1188" spans="2:7">
      <c r="B1188" s="105">
        <v>325</v>
      </c>
      <c r="C1188" s="100" t="e">
        <f t="shared" si="99"/>
        <v>#NUM!</v>
      </c>
      <c r="D1188" s="100" t="e">
        <f t="shared" si="96"/>
        <v>#NUM!</v>
      </c>
      <c r="E1188" s="100" t="e">
        <f t="shared" si="97"/>
        <v>#NUM!</v>
      </c>
      <c r="F1188" s="100" t="e">
        <f t="shared" si="98"/>
        <v>#NUM!</v>
      </c>
      <c r="G1188" s="107" t="e">
        <f t="shared" si="100"/>
        <v>#NUM!</v>
      </c>
    </row>
    <row r="1189" spans="2:7">
      <c r="B1189" s="105">
        <v>326</v>
      </c>
      <c r="C1189" s="100" t="e">
        <f t="shared" si="99"/>
        <v>#NUM!</v>
      </c>
      <c r="D1189" s="100" t="e">
        <f t="shared" si="96"/>
        <v>#NUM!</v>
      </c>
      <c r="E1189" s="100" t="e">
        <f t="shared" si="97"/>
        <v>#NUM!</v>
      </c>
      <c r="F1189" s="100" t="e">
        <f t="shared" si="98"/>
        <v>#NUM!</v>
      </c>
      <c r="G1189" s="107" t="e">
        <f t="shared" si="100"/>
        <v>#NUM!</v>
      </c>
    </row>
    <row r="1190" spans="2:7">
      <c r="B1190" s="105">
        <v>327</v>
      </c>
      <c r="C1190" s="100" t="e">
        <f t="shared" si="99"/>
        <v>#NUM!</v>
      </c>
      <c r="D1190" s="100" t="e">
        <f t="shared" si="96"/>
        <v>#NUM!</v>
      </c>
      <c r="E1190" s="100" t="e">
        <f t="shared" si="97"/>
        <v>#NUM!</v>
      </c>
      <c r="F1190" s="100" t="e">
        <f t="shared" si="98"/>
        <v>#NUM!</v>
      </c>
      <c r="G1190" s="107" t="e">
        <f t="shared" si="100"/>
        <v>#NUM!</v>
      </c>
    </row>
    <row r="1191" spans="2:7">
      <c r="B1191" s="105">
        <v>328</v>
      </c>
      <c r="C1191" s="100" t="e">
        <f t="shared" si="99"/>
        <v>#NUM!</v>
      </c>
      <c r="D1191" s="100" t="e">
        <f t="shared" si="96"/>
        <v>#NUM!</v>
      </c>
      <c r="E1191" s="100" t="e">
        <f t="shared" si="97"/>
        <v>#NUM!</v>
      </c>
      <c r="F1191" s="100" t="e">
        <f t="shared" si="98"/>
        <v>#NUM!</v>
      </c>
      <c r="G1191" s="107" t="e">
        <f t="shared" si="100"/>
        <v>#NUM!</v>
      </c>
    </row>
    <row r="1192" spans="2:7">
      <c r="B1192" s="105">
        <v>329</v>
      </c>
      <c r="C1192" s="100" t="e">
        <f t="shared" si="99"/>
        <v>#NUM!</v>
      </c>
      <c r="D1192" s="100" t="e">
        <f t="shared" si="96"/>
        <v>#NUM!</v>
      </c>
      <c r="E1192" s="100" t="e">
        <f t="shared" si="97"/>
        <v>#NUM!</v>
      </c>
      <c r="F1192" s="100" t="e">
        <f t="shared" si="98"/>
        <v>#NUM!</v>
      </c>
      <c r="G1192" s="107" t="e">
        <f t="shared" si="100"/>
        <v>#NUM!</v>
      </c>
    </row>
    <row r="1193" spans="2:7">
      <c r="B1193" s="105">
        <v>330</v>
      </c>
      <c r="C1193" s="100" t="e">
        <f t="shared" si="99"/>
        <v>#NUM!</v>
      </c>
      <c r="D1193" s="100" t="e">
        <f t="shared" si="96"/>
        <v>#NUM!</v>
      </c>
      <c r="E1193" s="100" t="e">
        <f t="shared" si="97"/>
        <v>#NUM!</v>
      </c>
      <c r="F1193" s="100" t="e">
        <f t="shared" si="98"/>
        <v>#NUM!</v>
      </c>
      <c r="G1193" s="107" t="e">
        <f t="shared" si="100"/>
        <v>#NUM!</v>
      </c>
    </row>
    <row r="1194" spans="2:7">
      <c r="B1194" s="105">
        <v>331</v>
      </c>
      <c r="C1194" s="100" t="e">
        <f t="shared" si="99"/>
        <v>#NUM!</v>
      </c>
      <c r="D1194" s="100" t="e">
        <f t="shared" si="96"/>
        <v>#NUM!</v>
      </c>
      <c r="E1194" s="100" t="e">
        <f t="shared" si="97"/>
        <v>#NUM!</v>
      </c>
      <c r="F1194" s="100" t="e">
        <f t="shared" si="98"/>
        <v>#NUM!</v>
      </c>
      <c r="G1194" s="107" t="e">
        <f t="shared" si="100"/>
        <v>#NUM!</v>
      </c>
    </row>
    <row r="1195" spans="2:7">
      <c r="B1195" s="105">
        <v>332</v>
      </c>
      <c r="C1195" s="100" t="e">
        <f t="shared" si="99"/>
        <v>#NUM!</v>
      </c>
      <c r="D1195" s="100" t="e">
        <f t="shared" si="96"/>
        <v>#NUM!</v>
      </c>
      <c r="E1195" s="100" t="e">
        <f t="shared" si="97"/>
        <v>#NUM!</v>
      </c>
      <c r="F1195" s="100" t="e">
        <f t="shared" si="98"/>
        <v>#NUM!</v>
      </c>
      <c r="G1195" s="107" t="e">
        <f t="shared" si="100"/>
        <v>#NUM!</v>
      </c>
    </row>
    <row r="1196" spans="2:7">
      <c r="B1196" s="105">
        <v>333</v>
      </c>
      <c r="C1196" s="100" t="e">
        <f t="shared" si="99"/>
        <v>#NUM!</v>
      </c>
      <c r="D1196" s="100" t="e">
        <f t="shared" si="96"/>
        <v>#NUM!</v>
      </c>
      <c r="E1196" s="100" t="e">
        <f t="shared" si="97"/>
        <v>#NUM!</v>
      </c>
      <c r="F1196" s="100" t="e">
        <f t="shared" si="98"/>
        <v>#NUM!</v>
      </c>
      <c r="G1196" s="107" t="e">
        <f t="shared" si="100"/>
        <v>#NUM!</v>
      </c>
    </row>
    <row r="1197" spans="2:7">
      <c r="B1197" s="105">
        <v>334</v>
      </c>
      <c r="C1197" s="100" t="e">
        <f t="shared" si="99"/>
        <v>#NUM!</v>
      </c>
      <c r="D1197" s="100" t="e">
        <f t="shared" si="96"/>
        <v>#NUM!</v>
      </c>
      <c r="E1197" s="100" t="e">
        <f t="shared" si="97"/>
        <v>#NUM!</v>
      </c>
      <c r="F1197" s="100" t="e">
        <f t="shared" si="98"/>
        <v>#NUM!</v>
      </c>
      <c r="G1197" s="107" t="e">
        <f t="shared" si="100"/>
        <v>#NUM!</v>
      </c>
    </row>
    <row r="1198" spans="2:7">
      <c r="B1198" s="105">
        <v>335</v>
      </c>
      <c r="C1198" s="100" t="e">
        <f t="shared" si="99"/>
        <v>#NUM!</v>
      </c>
      <c r="D1198" s="100" t="e">
        <f t="shared" si="96"/>
        <v>#NUM!</v>
      </c>
      <c r="E1198" s="100" t="e">
        <f t="shared" si="97"/>
        <v>#NUM!</v>
      </c>
      <c r="F1198" s="100" t="e">
        <f t="shared" si="98"/>
        <v>#NUM!</v>
      </c>
      <c r="G1198" s="107" t="e">
        <f t="shared" si="100"/>
        <v>#NUM!</v>
      </c>
    </row>
    <row r="1199" spans="2:7">
      <c r="B1199" s="105">
        <v>336</v>
      </c>
      <c r="C1199" s="100" t="e">
        <f t="shared" si="99"/>
        <v>#NUM!</v>
      </c>
      <c r="D1199" s="100" t="e">
        <f t="shared" si="96"/>
        <v>#NUM!</v>
      </c>
      <c r="E1199" s="100" t="e">
        <f t="shared" si="97"/>
        <v>#NUM!</v>
      </c>
      <c r="F1199" s="100" t="e">
        <f t="shared" si="98"/>
        <v>#NUM!</v>
      </c>
      <c r="G1199" s="107" t="e">
        <f t="shared" si="100"/>
        <v>#NUM!</v>
      </c>
    </row>
    <row r="1200" spans="2:7">
      <c r="B1200" s="105">
        <v>337</v>
      </c>
      <c r="C1200" s="100" t="e">
        <f t="shared" si="99"/>
        <v>#NUM!</v>
      </c>
      <c r="D1200" s="100" t="e">
        <f t="shared" si="96"/>
        <v>#NUM!</v>
      </c>
      <c r="E1200" s="100" t="e">
        <f t="shared" si="97"/>
        <v>#NUM!</v>
      </c>
      <c r="F1200" s="100" t="e">
        <f t="shared" si="98"/>
        <v>#NUM!</v>
      </c>
      <c r="G1200" s="107" t="e">
        <f t="shared" si="100"/>
        <v>#NUM!</v>
      </c>
    </row>
    <row r="1201" spans="2:7">
      <c r="B1201" s="105">
        <v>338</v>
      </c>
      <c r="C1201" s="100" t="e">
        <f t="shared" si="99"/>
        <v>#NUM!</v>
      </c>
      <c r="D1201" s="100" t="e">
        <f t="shared" si="96"/>
        <v>#NUM!</v>
      </c>
      <c r="E1201" s="100" t="e">
        <f t="shared" si="97"/>
        <v>#NUM!</v>
      </c>
      <c r="F1201" s="100" t="e">
        <f t="shared" si="98"/>
        <v>#NUM!</v>
      </c>
      <c r="G1201" s="107" t="e">
        <f t="shared" si="100"/>
        <v>#NUM!</v>
      </c>
    </row>
    <row r="1202" spans="2:7">
      <c r="B1202" s="105">
        <v>339</v>
      </c>
      <c r="C1202" s="100" t="e">
        <f t="shared" si="99"/>
        <v>#NUM!</v>
      </c>
      <c r="D1202" s="100" t="e">
        <f t="shared" si="96"/>
        <v>#NUM!</v>
      </c>
      <c r="E1202" s="100" t="e">
        <f t="shared" si="97"/>
        <v>#NUM!</v>
      </c>
      <c r="F1202" s="100" t="e">
        <f t="shared" si="98"/>
        <v>#NUM!</v>
      </c>
      <c r="G1202" s="107" t="e">
        <f t="shared" si="100"/>
        <v>#NUM!</v>
      </c>
    </row>
    <row r="1203" spans="2:7">
      <c r="B1203" s="105">
        <v>340</v>
      </c>
      <c r="C1203" s="100" t="e">
        <f t="shared" si="99"/>
        <v>#NUM!</v>
      </c>
      <c r="D1203" s="100" t="e">
        <f t="shared" si="96"/>
        <v>#NUM!</v>
      </c>
      <c r="E1203" s="100" t="e">
        <f t="shared" si="97"/>
        <v>#NUM!</v>
      </c>
      <c r="F1203" s="100" t="e">
        <f t="shared" si="98"/>
        <v>#NUM!</v>
      </c>
      <c r="G1203" s="107" t="e">
        <f t="shared" si="100"/>
        <v>#NUM!</v>
      </c>
    </row>
    <row r="1204" spans="2:7">
      <c r="B1204" s="105">
        <v>341</v>
      </c>
      <c r="C1204" s="100" t="e">
        <f t="shared" si="99"/>
        <v>#NUM!</v>
      </c>
      <c r="D1204" s="100" t="e">
        <f t="shared" si="96"/>
        <v>#NUM!</v>
      </c>
      <c r="E1204" s="100" t="e">
        <f t="shared" si="97"/>
        <v>#NUM!</v>
      </c>
      <c r="F1204" s="100" t="e">
        <f t="shared" si="98"/>
        <v>#NUM!</v>
      </c>
      <c r="G1204" s="107" t="e">
        <f t="shared" si="100"/>
        <v>#NUM!</v>
      </c>
    </row>
    <row r="1205" spans="2:7">
      <c r="B1205" s="105">
        <v>342</v>
      </c>
      <c r="C1205" s="100" t="e">
        <f t="shared" si="99"/>
        <v>#NUM!</v>
      </c>
      <c r="D1205" s="100" t="e">
        <f t="shared" si="96"/>
        <v>#NUM!</v>
      </c>
      <c r="E1205" s="100" t="e">
        <f t="shared" si="97"/>
        <v>#NUM!</v>
      </c>
      <c r="F1205" s="100" t="e">
        <f t="shared" si="98"/>
        <v>#NUM!</v>
      </c>
      <c r="G1205" s="107" t="e">
        <f t="shared" si="100"/>
        <v>#NUM!</v>
      </c>
    </row>
    <row r="1206" spans="2:7">
      <c r="B1206" s="105">
        <v>343</v>
      </c>
      <c r="C1206" s="100" t="e">
        <f t="shared" si="99"/>
        <v>#NUM!</v>
      </c>
      <c r="D1206" s="100" t="e">
        <f t="shared" si="96"/>
        <v>#NUM!</v>
      </c>
      <c r="E1206" s="100" t="e">
        <f t="shared" si="97"/>
        <v>#NUM!</v>
      </c>
      <c r="F1206" s="100" t="e">
        <f t="shared" si="98"/>
        <v>#NUM!</v>
      </c>
      <c r="G1206" s="107" t="e">
        <f t="shared" si="100"/>
        <v>#NUM!</v>
      </c>
    </row>
    <row r="1207" spans="2:7">
      <c r="B1207" s="105">
        <v>344</v>
      </c>
      <c r="C1207" s="100" t="e">
        <f t="shared" si="99"/>
        <v>#NUM!</v>
      </c>
      <c r="D1207" s="100" t="e">
        <f t="shared" si="96"/>
        <v>#NUM!</v>
      </c>
      <c r="E1207" s="100" t="e">
        <f t="shared" si="97"/>
        <v>#NUM!</v>
      </c>
      <c r="F1207" s="100" t="e">
        <f t="shared" si="98"/>
        <v>#NUM!</v>
      </c>
      <c r="G1207" s="107" t="e">
        <f t="shared" si="100"/>
        <v>#NUM!</v>
      </c>
    </row>
    <row r="1208" spans="2:7">
      <c r="B1208" s="105">
        <v>345</v>
      </c>
      <c r="C1208" s="100" t="e">
        <f t="shared" si="99"/>
        <v>#NUM!</v>
      </c>
      <c r="D1208" s="100" t="e">
        <f t="shared" si="96"/>
        <v>#NUM!</v>
      </c>
      <c r="E1208" s="100" t="e">
        <f t="shared" si="97"/>
        <v>#NUM!</v>
      </c>
      <c r="F1208" s="100" t="e">
        <f t="shared" si="98"/>
        <v>#NUM!</v>
      </c>
      <c r="G1208" s="107" t="e">
        <f t="shared" si="100"/>
        <v>#NUM!</v>
      </c>
    </row>
    <row r="1209" spans="2:7">
      <c r="B1209" s="105">
        <v>346</v>
      </c>
      <c r="C1209" s="100" t="e">
        <f t="shared" si="99"/>
        <v>#NUM!</v>
      </c>
      <c r="D1209" s="100" t="e">
        <f t="shared" si="96"/>
        <v>#NUM!</v>
      </c>
      <c r="E1209" s="100" t="e">
        <f t="shared" si="97"/>
        <v>#NUM!</v>
      </c>
      <c r="F1209" s="100" t="e">
        <f t="shared" si="98"/>
        <v>#NUM!</v>
      </c>
      <c r="G1209" s="107" t="e">
        <f t="shared" si="100"/>
        <v>#NUM!</v>
      </c>
    </row>
    <row r="1210" spans="2:7">
      <c r="B1210" s="105">
        <v>347</v>
      </c>
      <c r="C1210" s="100" t="e">
        <f t="shared" si="99"/>
        <v>#NUM!</v>
      </c>
      <c r="D1210" s="100" t="e">
        <f t="shared" si="96"/>
        <v>#NUM!</v>
      </c>
      <c r="E1210" s="100" t="e">
        <f t="shared" si="97"/>
        <v>#NUM!</v>
      </c>
      <c r="F1210" s="100" t="e">
        <f t="shared" si="98"/>
        <v>#NUM!</v>
      </c>
      <c r="G1210" s="107" t="e">
        <f t="shared" si="100"/>
        <v>#NUM!</v>
      </c>
    </row>
    <row r="1211" spans="2:7">
      <c r="B1211" s="105">
        <v>348</v>
      </c>
      <c r="C1211" s="100" t="e">
        <f t="shared" si="99"/>
        <v>#NUM!</v>
      </c>
      <c r="D1211" s="100" t="e">
        <f t="shared" si="96"/>
        <v>#NUM!</v>
      </c>
      <c r="E1211" s="100" t="e">
        <f t="shared" si="97"/>
        <v>#NUM!</v>
      </c>
      <c r="F1211" s="100" t="e">
        <f t="shared" si="98"/>
        <v>#NUM!</v>
      </c>
      <c r="G1211" s="107" t="e">
        <f t="shared" si="100"/>
        <v>#NUM!</v>
      </c>
    </row>
    <row r="1212" spans="2:7">
      <c r="B1212" s="105">
        <v>349</v>
      </c>
      <c r="C1212" s="100" t="e">
        <f t="shared" si="99"/>
        <v>#NUM!</v>
      </c>
      <c r="D1212" s="100" t="e">
        <f t="shared" si="96"/>
        <v>#NUM!</v>
      </c>
      <c r="E1212" s="100" t="e">
        <f t="shared" si="97"/>
        <v>#NUM!</v>
      </c>
      <c r="F1212" s="100" t="e">
        <f t="shared" si="98"/>
        <v>#NUM!</v>
      </c>
      <c r="G1212" s="107" t="e">
        <f t="shared" si="100"/>
        <v>#NUM!</v>
      </c>
    </row>
    <row r="1213" spans="2:7">
      <c r="B1213" s="105">
        <v>350</v>
      </c>
      <c r="C1213" s="100" t="e">
        <f t="shared" si="99"/>
        <v>#NUM!</v>
      </c>
      <c r="D1213" s="100" t="e">
        <f t="shared" si="96"/>
        <v>#NUM!</v>
      </c>
      <c r="E1213" s="100" t="e">
        <f t="shared" si="97"/>
        <v>#NUM!</v>
      </c>
      <c r="F1213" s="100" t="e">
        <f t="shared" si="98"/>
        <v>#NUM!</v>
      </c>
      <c r="G1213" s="107" t="e">
        <f t="shared" si="100"/>
        <v>#NUM!</v>
      </c>
    </row>
    <row r="1214" spans="2:7">
      <c r="B1214" s="105">
        <v>351</v>
      </c>
      <c r="C1214" s="100" t="e">
        <f t="shared" si="99"/>
        <v>#NUM!</v>
      </c>
      <c r="D1214" s="100" t="e">
        <f t="shared" si="96"/>
        <v>#NUM!</v>
      </c>
      <c r="E1214" s="100" t="e">
        <f t="shared" si="97"/>
        <v>#NUM!</v>
      </c>
      <c r="F1214" s="100" t="e">
        <f t="shared" si="98"/>
        <v>#NUM!</v>
      </c>
      <c r="G1214" s="107" t="e">
        <f t="shared" si="100"/>
        <v>#NUM!</v>
      </c>
    </row>
    <row r="1215" spans="2:7">
      <c r="B1215" s="105">
        <v>352</v>
      </c>
      <c r="C1215" s="100" t="e">
        <f t="shared" si="99"/>
        <v>#NUM!</v>
      </c>
      <c r="D1215" s="100" t="e">
        <f t="shared" si="96"/>
        <v>#NUM!</v>
      </c>
      <c r="E1215" s="100" t="e">
        <f t="shared" si="97"/>
        <v>#NUM!</v>
      </c>
      <c r="F1215" s="100" t="e">
        <f t="shared" si="98"/>
        <v>#NUM!</v>
      </c>
      <c r="G1215" s="107" t="e">
        <f t="shared" si="100"/>
        <v>#NUM!</v>
      </c>
    </row>
    <row r="1216" spans="2:7">
      <c r="B1216" s="105">
        <v>353</v>
      </c>
      <c r="C1216" s="100" t="e">
        <f t="shared" si="99"/>
        <v>#NUM!</v>
      </c>
      <c r="D1216" s="100" t="e">
        <f t="shared" si="96"/>
        <v>#NUM!</v>
      </c>
      <c r="E1216" s="100" t="e">
        <f t="shared" si="97"/>
        <v>#NUM!</v>
      </c>
      <c r="F1216" s="100" t="e">
        <f t="shared" si="98"/>
        <v>#NUM!</v>
      </c>
      <c r="G1216" s="107" t="e">
        <f t="shared" si="100"/>
        <v>#NUM!</v>
      </c>
    </row>
    <row r="1217" spans="2:7">
      <c r="B1217" s="105">
        <v>354</v>
      </c>
      <c r="C1217" s="100" t="e">
        <f t="shared" si="99"/>
        <v>#NUM!</v>
      </c>
      <c r="D1217" s="100" t="e">
        <f t="shared" si="96"/>
        <v>#NUM!</v>
      </c>
      <c r="E1217" s="100" t="e">
        <f t="shared" si="97"/>
        <v>#NUM!</v>
      </c>
      <c r="F1217" s="100" t="e">
        <f t="shared" si="98"/>
        <v>#NUM!</v>
      </c>
      <c r="G1217" s="107" t="e">
        <f t="shared" si="100"/>
        <v>#NUM!</v>
      </c>
    </row>
    <row r="1218" spans="2:7">
      <c r="B1218" s="105">
        <v>355</v>
      </c>
      <c r="C1218" s="100" t="e">
        <f t="shared" si="99"/>
        <v>#NUM!</v>
      </c>
      <c r="D1218" s="100" t="e">
        <f t="shared" si="96"/>
        <v>#NUM!</v>
      </c>
      <c r="E1218" s="100" t="e">
        <f t="shared" si="97"/>
        <v>#NUM!</v>
      </c>
      <c r="F1218" s="100" t="e">
        <f t="shared" si="98"/>
        <v>#NUM!</v>
      </c>
      <c r="G1218" s="107" t="e">
        <f t="shared" si="100"/>
        <v>#NUM!</v>
      </c>
    </row>
    <row r="1219" spans="2:7">
      <c r="B1219" s="105">
        <v>356</v>
      </c>
      <c r="C1219" s="100" t="e">
        <f t="shared" si="99"/>
        <v>#NUM!</v>
      </c>
      <c r="D1219" s="100" t="e">
        <f t="shared" si="96"/>
        <v>#NUM!</v>
      </c>
      <c r="E1219" s="100" t="e">
        <f t="shared" si="97"/>
        <v>#NUM!</v>
      </c>
      <c r="F1219" s="100" t="e">
        <f t="shared" si="98"/>
        <v>#NUM!</v>
      </c>
      <c r="G1219" s="107" t="e">
        <f t="shared" si="100"/>
        <v>#NUM!</v>
      </c>
    </row>
    <row r="1220" spans="2:7">
      <c r="B1220" s="105">
        <v>357</v>
      </c>
      <c r="C1220" s="100" t="e">
        <f t="shared" si="99"/>
        <v>#NUM!</v>
      </c>
      <c r="D1220" s="100" t="e">
        <f t="shared" si="96"/>
        <v>#NUM!</v>
      </c>
      <c r="E1220" s="100" t="e">
        <f t="shared" si="97"/>
        <v>#NUM!</v>
      </c>
      <c r="F1220" s="100" t="e">
        <f t="shared" si="98"/>
        <v>#NUM!</v>
      </c>
      <c r="G1220" s="107" t="e">
        <f t="shared" si="100"/>
        <v>#NUM!</v>
      </c>
    </row>
    <row r="1221" spans="2:7">
      <c r="B1221" s="105">
        <v>358</v>
      </c>
      <c r="C1221" s="100" t="e">
        <f t="shared" si="99"/>
        <v>#NUM!</v>
      </c>
      <c r="D1221" s="100" t="e">
        <f t="shared" si="96"/>
        <v>#NUM!</v>
      </c>
      <c r="E1221" s="100" t="e">
        <f t="shared" si="97"/>
        <v>#NUM!</v>
      </c>
      <c r="F1221" s="100" t="e">
        <f t="shared" si="98"/>
        <v>#NUM!</v>
      </c>
      <c r="G1221" s="107" t="e">
        <f t="shared" si="100"/>
        <v>#NUM!</v>
      </c>
    </row>
    <row r="1222" spans="2:7">
      <c r="B1222" s="105">
        <v>359</v>
      </c>
      <c r="C1222" s="100" t="e">
        <f t="shared" si="99"/>
        <v>#NUM!</v>
      </c>
      <c r="D1222" s="100" t="e">
        <f t="shared" si="96"/>
        <v>#NUM!</v>
      </c>
      <c r="E1222" s="100" t="e">
        <f t="shared" si="97"/>
        <v>#NUM!</v>
      </c>
      <c r="F1222" s="100" t="e">
        <f t="shared" si="98"/>
        <v>#NUM!</v>
      </c>
      <c r="G1222" s="107" t="e">
        <f t="shared" si="100"/>
        <v>#NUM!</v>
      </c>
    </row>
    <row r="1223" spans="2:7">
      <c r="B1223" s="105">
        <v>360</v>
      </c>
      <c r="C1223" s="100" t="e">
        <f t="shared" si="99"/>
        <v>#NUM!</v>
      </c>
      <c r="D1223" s="100" t="e">
        <f t="shared" si="96"/>
        <v>#NUM!</v>
      </c>
      <c r="E1223" s="100" t="e">
        <f t="shared" si="97"/>
        <v>#NUM!</v>
      </c>
      <c r="F1223" s="100" t="e">
        <f t="shared" si="98"/>
        <v>#NUM!</v>
      </c>
      <c r="G1223" s="107" t="e">
        <f t="shared" si="100"/>
        <v>#NUM!</v>
      </c>
    </row>
    <row r="1224" spans="2:7">
      <c r="B1224" s="105">
        <v>361</v>
      </c>
      <c r="C1224" s="100" t="e">
        <f t="shared" si="99"/>
        <v>#NUM!</v>
      </c>
      <c r="D1224" s="100" t="e">
        <f t="shared" si="96"/>
        <v>#NUM!</v>
      </c>
      <c r="E1224" s="100" t="e">
        <f t="shared" si="97"/>
        <v>#NUM!</v>
      </c>
      <c r="F1224" s="100" t="e">
        <f t="shared" si="98"/>
        <v>#NUM!</v>
      </c>
      <c r="G1224" s="107" t="e">
        <f t="shared" si="100"/>
        <v>#NUM!</v>
      </c>
    </row>
    <row r="1225" spans="2:7">
      <c r="B1225" s="105">
        <v>362</v>
      </c>
      <c r="C1225" s="100" t="e">
        <f t="shared" si="99"/>
        <v>#NUM!</v>
      </c>
      <c r="D1225" s="100" t="e">
        <f t="shared" si="96"/>
        <v>#NUM!</v>
      </c>
      <c r="E1225" s="100" t="e">
        <f t="shared" si="97"/>
        <v>#NUM!</v>
      </c>
      <c r="F1225" s="100" t="e">
        <f t="shared" si="98"/>
        <v>#NUM!</v>
      </c>
      <c r="G1225" s="107" t="e">
        <f t="shared" si="100"/>
        <v>#NUM!</v>
      </c>
    </row>
    <row r="1226" spans="2:7">
      <c r="B1226" s="105">
        <v>363</v>
      </c>
      <c r="C1226" s="100" t="e">
        <f t="shared" si="99"/>
        <v>#NUM!</v>
      </c>
      <c r="D1226" s="100" t="e">
        <f t="shared" si="96"/>
        <v>#NUM!</v>
      </c>
      <c r="E1226" s="100" t="e">
        <f t="shared" si="97"/>
        <v>#NUM!</v>
      </c>
      <c r="F1226" s="100" t="e">
        <f t="shared" si="98"/>
        <v>#NUM!</v>
      </c>
      <c r="G1226" s="107" t="e">
        <f t="shared" si="100"/>
        <v>#NUM!</v>
      </c>
    </row>
    <row r="1227" spans="2:7">
      <c r="B1227" s="105">
        <v>364</v>
      </c>
      <c r="C1227" s="100" t="e">
        <f t="shared" si="99"/>
        <v>#NUM!</v>
      </c>
      <c r="D1227" s="100" t="e">
        <f t="shared" si="96"/>
        <v>#NUM!</v>
      </c>
      <c r="E1227" s="100" t="e">
        <f t="shared" si="97"/>
        <v>#NUM!</v>
      </c>
      <c r="F1227" s="100" t="e">
        <f t="shared" si="98"/>
        <v>#NUM!</v>
      </c>
      <c r="G1227" s="107" t="e">
        <f t="shared" si="100"/>
        <v>#NUM!</v>
      </c>
    </row>
    <row r="1228" spans="2:7">
      <c r="B1228" s="105">
        <v>365</v>
      </c>
      <c r="C1228" s="100" t="e">
        <f t="shared" si="99"/>
        <v>#NUM!</v>
      </c>
      <c r="D1228" s="100" t="e">
        <f t="shared" si="96"/>
        <v>#NUM!</v>
      </c>
      <c r="E1228" s="100" t="e">
        <f t="shared" si="97"/>
        <v>#NUM!</v>
      </c>
      <c r="F1228" s="100" t="e">
        <f t="shared" si="98"/>
        <v>#NUM!</v>
      </c>
      <c r="G1228" s="107" t="e">
        <f t="shared" si="100"/>
        <v>#NUM!</v>
      </c>
    </row>
    <row r="1229" spans="2:7">
      <c r="B1229" s="105">
        <v>366</v>
      </c>
      <c r="C1229" s="100" t="e">
        <f t="shared" si="99"/>
        <v>#NUM!</v>
      </c>
      <c r="D1229" s="100" t="e">
        <f t="shared" si="96"/>
        <v>#NUM!</v>
      </c>
      <c r="E1229" s="100" t="e">
        <f t="shared" si="97"/>
        <v>#NUM!</v>
      </c>
      <c r="F1229" s="100" t="e">
        <f t="shared" si="98"/>
        <v>#NUM!</v>
      </c>
      <c r="G1229" s="107" t="e">
        <f t="shared" si="100"/>
        <v>#NUM!</v>
      </c>
    </row>
    <row r="1230" spans="2:7">
      <c r="B1230" s="105">
        <v>367</v>
      </c>
      <c r="C1230" s="100" t="e">
        <f t="shared" si="99"/>
        <v>#NUM!</v>
      </c>
      <c r="D1230" s="100" t="e">
        <f t="shared" si="96"/>
        <v>#NUM!</v>
      </c>
      <c r="E1230" s="100" t="e">
        <f t="shared" si="97"/>
        <v>#NUM!</v>
      </c>
      <c r="F1230" s="100" t="e">
        <f t="shared" si="98"/>
        <v>#NUM!</v>
      </c>
      <c r="G1230" s="107" t="e">
        <f t="shared" si="100"/>
        <v>#NUM!</v>
      </c>
    </row>
    <row r="1231" spans="2:7">
      <c r="B1231" s="105">
        <v>368</v>
      </c>
      <c r="C1231" s="100" t="e">
        <f t="shared" si="99"/>
        <v>#NUM!</v>
      </c>
      <c r="D1231" s="100" t="e">
        <f t="shared" si="96"/>
        <v>#NUM!</v>
      </c>
      <c r="E1231" s="100" t="e">
        <f t="shared" si="97"/>
        <v>#NUM!</v>
      </c>
      <c r="F1231" s="100" t="e">
        <f t="shared" si="98"/>
        <v>#NUM!</v>
      </c>
      <c r="G1231" s="107" t="e">
        <f t="shared" si="100"/>
        <v>#NUM!</v>
      </c>
    </row>
    <row r="1232" spans="2:7">
      <c r="B1232" s="105">
        <v>369</v>
      </c>
      <c r="C1232" s="100" t="e">
        <f t="shared" si="99"/>
        <v>#NUM!</v>
      </c>
      <c r="D1232" s="100" t="e">
        <f t="shared" si="96"/>
        <v>#NUM!</v>
      </c>
      <c r="E1232" s="100" t="e">
        <f t="shared" si="97"/>
        <v>#NUM!</v>
      </c>
      <c r="F1232" s="100" t="e">
        <f t="shared" si="98"/>
        <v>#NUM!</v>
      </c>
      <c r="G1232" s="107" t="e">
        <f t="shared" si="100"/>
        <v>#NUM!</v>
      </c>
    </row>
    <row r="1233" spans="2:7">
      <c r="B1233" s="105">
        <v>370</v>
      </c>
      <c r="C1233" s="100" t="e">
        <f t="shared" si="99"/>
        <v>#NUM!</v>
      </c>
      <c r="D1233" s="100" t="e">
        <f t="shared" si="96"/>
        <v>#NUM!</v>
      </c>
      <c r="E1233" s="100" t="e">
        <f t="shared" si="97"/>
        <v>#NUM!</v>
      </c>
      <c r="F1233" s="100" t="e">
        <f t="shared" si="98"/>
        <v>#NUM!</v>
      </c>
      <c r="G1233" s="107" t="e">
        <f t="shared" si="100"/>
        <v>#NUM!</v>
      </c>
    </row>
    <row r="1234" spans="2:7">
      <c r="B1234" s="105">
        <v>371</v>
      </c>
      <c r="C1234" s="100" t="e">
        <f t="shared" si="99"/>
        <v>#NUM!</v>
      </c>
      <c r="D1234" s="100" t="e">
        <f t="shared" si="96"/>
        <v>#NUM!</v>
      </c>
      <c r="E1234" s="100" t="e">
        <f t="shared" si="97"/>
        <v>#NUM!</v>
      </c>
      <c r="F1234" s="100" t="e">
        <f t="shared" si="98"/>
        <v>#NUM!</v>
      </c>
      <c r="G1234" s="107" t="e">
        <f t="shared" si="100"/>
        <v>#NUM!</v>
      </c>
    </row>
    <row r="1235" spans="2:7">
      <c r="B1235" s="105">
        <v>372</v>
      </c>
      <c r="C1235" s="100" t="e">
        <f t="shared" si="99"/>
        <v>#NUM!</v>
      </c>
      <c r="D1235" s="100" t="e">
        <f t="shared" si="96"/>
        <v>#NUM!</v>
      </c>
      <c r="E1235" s="100" t="e">
        <f t="shared" si="97"/>
        <v>#NUM!</v>
      </c>
      <c r="F1235" s="100" t="e">
        <f t="shared" si="98"/>
        <v>#NUM!</v>
      </c>
      <c r="G1235" s="107" t="e">
        <f t="shared" si="100"/>
        <v>#NUM!</v>
      </c>
    </row>
    <row r="1236" spans="2:7">
      <c r="B1236" s="105">
        <v>373</v>
      </c>
      <c r="C1236" s="100" t="e">
        <f t="shared" si="99"/>
        <v>#NUM!</v>
      </c>
      <c r="D1236" s="100" t="e">
        <f t="shared" ref="D1236:D1283" si="101">IPMT(C$860/12,B1236,D$860*12,B$860*-1,0)</f>
        <v>#NUM!</v>
      </c>
      <c r="E1236" s="100" t="e">
        <f t="shared" ref="E1236:E1283" si="102">E1235-C1236</f>
        <v>#NUM!</v>
      </c>
      <c r="F1236" s="100" t="e">
        <f t="shared" ref="F1236:F1283" si="103">SUM(C1236:D1236)</f>
        <v>#NUM!</v>
      </c>
      <c r="G1236" s="107" t="e">
        <f t="shared" si="100"/>
        <v>#NUM!</v>
      </c>
    </row>
    <row r="1237" spans="2:7">
      <c r="B1237" s="105">
        <v>374</v>
      </c>
      <c r="C1237" s="100" t="e">
        <f t="shared" si="99"/>
        <v>#NUM!</v>
      </c>
      <c r="D1237" s="100" t="e">
        <f t="shared" si="101"/>
        <v>#NUM!</v>
      </c>
      <c r="E1237" s="100" t="e">
        <f t="shared" si="102"/>
        <v>#NUM!</v>
      </c>
      <c r="F1237" s="100" t="e">
        <f t="shared" si="103"/>
        <v>#NUM!</v>
      </c>
      <c r="G1237" s="107" t="e">
        <f t="shared" si="100"/>
        <v>#NUM!</v>
      </c>
    </row>
    <row r="1238" spans="2:7">
      <c r="B1238" s="105">
        <v>375</v>
      </c>
      <c r="C1238" s="100" t="e">
        <f t="shared" si="99"/>
        <v>#NUM!</v>
      </c>
      <c r="D1238" s="100" t="e">
        <f t="shared" si="101"/>
        <v>#NUM!</v>
      </c>
      <c r="E1238" s="100" t="e">
        <f t="shared" si="102"/>
        <v>#NUM!</v>
      </c>
      <c r="F1238" s="100" t="e">
        <f t="shared" si="103"/>
        <v>#NUM!</v>
      </c>
      <c r="G1238" s="107" t="e">
        <f t="shared" si="100"/>
        <v>#NUM!</v>
      </c>
    </row>
    <row r="1239" spans="2:7">
      <c r="B1239" s="105">
        <v>376</v>
      </c>
      <c r="C1239" s="100" t="e">
        <f t="shared" si="99"/>
        <v>#NUM!</v>
      </c>
      <c r="D1239" s="100" t="e">
        <f t="shared" si="101"/>
        <v>#NUM!</v>
      </c>
      <c r="E1239" s="100" t="e">
        <f t="shared" si="102"/>
        <v>#NUM!</v>
      </c>
      <c r="F1239" s="100" t="e">
        <f t="shared" si="103"/>
        <v>#NUM!</v>
      </c>
      <c r="G1239" s="107" t="e">
        <f t="shared" si="100"/>
        <v>#NUM!</v>
      </c>
    </row>
    <row r="1240" spans="2:7">
      <c r="B1240" s="105">
        <v>377</v>
      </c>
      <c r="C1240" s="100" t="e">
        <f t="shared" si="99"/>
        <v>#NUM!</v>
      </c>
      <c r="D1240" s="100" t="e">
        <f t="shared" si="101"/>
        <v>#NUM!</v>
      </c>
      <c r="E1240" s="100" t="e">
        <f t="shared" si="102"/>
        <v>#NUM!</v>
      </c>
      <c r="F1240" s="100" t="e">
        <f t="shared" si="103"/>
        <v>#NUM!</v>
      </c>
      <c r="G1240" s="107" t="e">
        <f t="shared" si="100"/>
        <v>#NUM!</v>
      </c>
    </row>
    <row r="1241" spans="2:7">
      <c r="B1241" s="105">
        <v>378</v>
      </c>
      <c r="C1241" s="100" t="e">
        <f t="shared" si="99"/>
        <v>#NUM!</v>
      </c>
      <c r="D1241" s="100" t="e">
        <f t="shared" si="101"/>
        <v>#NUM!</v>
      </c>
      <c r="E1241" s="100" t="e">
        <f t="shared" si="102"/>
        <v>#NUM!</v>
      </c>
      <c r="F1241" s="100" t="e">
        <f t="shared" si="103"/>
        <v>#NUM!</v>
      </c>
      <c r="G1241" s="107" t="e">
        <f t="shared" si="100"/>
        <v>#NUM!</v>
      </c>
    </row>
    <row r="1242" spans="2:7">
      <c r="B1242" s="105">
        <v>379</v>
      </c>
      <c r="C1242" s="100" t="e">
        <f t="shared" si="99"/>
        <v>#NUM!</v>
      </c>
      <c r="D1242" s="100" t="e">
        <f t="shared" si="101"/>
        <v>#NUM!</v>
      </c>
      <c r="E1242" s="100" t="e">
        <f t="shared" si="102"/>
        <v>#NUM!</v>
      </c>
      <c r="F1242" s="100" t="e">
        <f t="shared" si="103"/>
        <v>#NUM!</v>
      </c>
      <c r="G1242" s="107" t="e">
        <f t="shared" si="100"/>
        <v>#NUM!</v>
      </c>
    </row>
    <row r="1243" spans="2:7">
      <c r="B1243" s="105">
        <v>380</v>
      </c>
      <c r="C1243" s="100" t="e">
        <f t="shared" si="99"/>
        <v>#NUM!</v>
      </c>
      <c r="D1243" s="100" t="e">
        <f t="shared" si="101"/>
        <v>#NUM!</v>
      </c>
      <c r="E1243" s="100" t="e">
        <f t="shared" si="102"/>
        <v>#NUM!</v>
      </c>
      <c r="F1243" s="100" t="e">
        <f t="shared" si="103"/>
        <v>#NUM!</v>
      </c>
      <c r="G1243" s="107" t="e">
        <f t="shared" si="100"/>
        <v>#NUM!</v>
      </c>
    </row>
    <row r="1244" spans="2:7">
      <c r="B1244" s="105">
        <v>381</v>
      </c>
      <c r="C1244" s="100" t="e">
        <f t="shared" si="99"/>
        <v>#NUM!</v>
      </c>
      <c r="D1244" s="100" t="e">
        <f t="shared" si="101"/>
        <v>#NUM!</v>
      </c>
      <c r="E1244" s="100" t="e">
        <f t="shared" si="102"/>
        <v>#NUM!</v>
      </c>
      <c r="F1244" s="100" t="e">
        <f t="shared" si="103"/>
        <v>#NUM!</v>
      </c>
      <c r="G1244" s="107" t="e">
        <f t="shared" si="100"/>
        <v>#NUM!</v>
      </c>
    </row>
    <row r="1245" spans="2:7">
      <c r="B1245" s="105">
        <v>382</v>
      </c>
      <c r="C1245" s="100" t="e">
        <f t="shared" si="99"/>
        <v>#NUM!</v>
      </c>
      <c r="D1245" s="100" t="e">
        <f t="shared" si="101"/>
        <v>#NUM!</v>
      </c>
      <c r="E1245" s="100" t="e">
        <f t="shared" si="102"/>
        <v>#NUM!</v>
      </c>
      <c r="F1245" s="100" t="e">
        <f t="shared" si="103"/>
        <v>#NUM!</v>
      </c>
      <c r="G1245" s="107" t="e">
        <f t="shared" si="100"/>
        <v>#NUM!</v>
      </c>
    </row>
    <row r="1246" spans="2:7">
      <c r="B1246" s="105">
        <v>383</v>
      </c>
      <c r="C1246" s="100" t="e">
        <f t="shared" si="99"/>
        <v>#NUM!</v>
      </c>
      <c r="D1246" s="100" t="e">
        <f t="shared" si="101"/>
        <v>#NUM!</v>
      </c>
      <c r="E1246" s="100" t="e">
        <f t="shared" si="102"/>
        <v>#NUM!</v>
      </c>
      <c r="F1246" s="100" t="e">
        <f t="shared" si="103"/>
        <v>#NUM!</v>
      </c>
      <c r="G1246" s="107" t="e">
        <f t="shared" si="100"/>
        <v>#NUM!</v>
      </c>
    </row>
    <row r="1247" spans="2:7">
      <c r="B1247" s="105">
        <v>384</v>
      </c>
      <c r="C1247" s="100" t="e">
        <f t="shared" si="99"/>
        <v>#NUM!</v>
      </c>
      <c r="D1247" s="100" t="e">
        <f t="shared" si="101"/>
        <v>#NUM!</v>
      </c>
      <c r="E1247" s="100" t="e">
        <f t="shared" si="102"/>
        <v>#NUM!</v>
      </c>
      <c r="F1247" s="100" t="e">
        <f t="shared" si="103"/>
        <v>#NUM!</v>
      </c>
      <c r="G1247" s="107" t="e">
        <f t="shared" si="100"/>
        <v>#NUM!</v>
      </c>
    </row>
    <row r="1248" spans="2:7">
      <c r="B1248" s="105">
        <v>385</v>
      </c>
      <c r="C1248" s="100" t="e">
        <f t="shared" si="99"/>
        <v>#NUM!</v>
      </c>
      <c r="D1248" s="100" t="e">
        <f t="shared" si="101"/>
        <v>#NUM!</v>
      </c>
      <c r="E1248" s="100" t="e">
        <f t="shared" si="102"/>
        <v>#NUM!</v>
      </c>
      <c r="F1248" s="100" t="e">
        <f t="shared" si="103"/>
        <v>#NUM!</v>
      </c>
      <c r="G1248" s="107" t="e">
        <f t="shared" si="100"/>
        <v>#NUM!</v>
      </c>
    </row>
    <row r="1249" spans="2:7">
      <c r="B1249" s="105">
        <v>386</v>
      </c>
      <c r="C1249" s="100" t="e">
        <f t="shared" ref="C1249:C1283" si="104">PPMT(C$860/12,B1249,D$860*12,B$860*-1,0,0)</f>
        <v>#NUM!</v>
      </c>
      <c r="D1249" s="100" t="e">
        <f t="shared" si="101"/>
        <v>#NUM!</v>
      </c>
      <c r="E1249" s="100" t="e">
        <f t="shared" si="102"/>
        <v>#NUM!</v>
      </c>
      <c r="F1249" s="100" t="e">
        <f t="shared" si="103"/>
        <v>#NUM!</v>
      </c>
      <c r="G1249" s="107" t="e">
        <f t="shared" ref="G1249:G1283" si="105">F1249*12</f>
        <v>#NUM!</v>
      </c>
    </row>
    <row r="1250" spans="2:7">
      <c r="B1250" s="105">
        <v>387</v>
      </c>
      <c r="C1250" s="100" t="e">
        <f t="shared" si="104"/>
        <v>#NUM!</v>
      </c>
      <c r="D1250" s="100" t="e">
        <f t="shared" si="101"/>
        <v>#NUM!</v>
      </c>
      <c r="E1250" s="100" t="e">
        <f t="shared" si="102"/>
        <v>#NUM!</v>
      </c>
      <c r="F1250" s="100" t="e">
        <f t="shared" si="103"/>
        <v>#NUM!</v>
      </c>
      <c r="G1250" s="107" t="e">
        <f t="shared" si="105"/>
        <v>#NUM!</v>
      </c>
    </row>
    <row r="1251" spans="2:7">
      <c r="B1251" s="105">
        <v>388</v>
      </c>
      <c r="C1251" s="100" t="e">
        <f t="shared" si="104"/>
        <v>#NUM!</v>
      </c>
      <c r="D1251" s="100" t="e">
        <f t="shared" si="101"/>
        <v>#NUM!</v>
      </c>
      <c r="E1251" s="100" t="e">
        <f t="shared" si="102"/>
        <v>#NUM!</v>
      </c>
      <c r="F1251" s="100" t="e">
        <f t="shared" si="103"/>
        <v>#NUM!</v>
      </c>
      <c r="G1251" s="107" t="e">
        <f t="shared" si="105"/>
        <v>#NUM!</v>
      </c>
    </row>
    <row r="1252" spans="2:7">
      <c r="B1252" s="105">
        <v>389</v>
      </c>
      <c r="C1252" s="100" t="e">
        <f t="shared" si="104"/>
        <v>#NUM!</v>
      </c>
      <c r="D1252" s="100" t="e">
        <f t="shared" si="101"/>
        <v>#NUM!</v>
      </c>
      <c r="E1252" s="100" t="e">
        <f t="shared" si="102"/>
        <v>#NUM!</v>
      </c>
      <c r="F1252" s="100" t="e">
        <f t="shared" si="103"/>
        <v>#NUM!</v>
      </c>
      <c r="G1252" s="107" t="e">
        <f t="shared" si="105"/>
        <v>#NUM!</v>
      </c>
    </row>
    <row r="1253" spans="2:7">
      <c r="B1253" s="105">
        <v>390</v>
      </c>
      <c r="C1253" s="100" t="e">
        <f t="shared" si="104"/>
        <v>#NUM!</v>
      </c>
      <c r="D1253" s="100" t="e">
        <f t="shared" si="101"/>
        <v>#NUM!</v>
      </c>
      <c r="E1253" s="100" t="e">
        <f t="shared" si="102"/>
        <v>#NUM!</v>
      </c>
      <c r="F1253" s="100" t="e">
        <f t="shared" si="103"/>
        <v>#NUM!</v>
      </c>
      <c r="G1253" s="107" t="e">
        <f t="shared" si="105"/>
        <v>#NUM!</v>
      </c>
    </row>
    <row r="1254" spans="2:7">
      <c r="B1254" s="105">
        <v>391</v>
      </c>
      <c r="C1254" s="100" t="e">
        <f t="shared" si="104"/>
        <v>#NUM!</v>
      </c>
      <c r="D1254" s="100" t="e">
        <f t="shared" si="101"/>
        <v>#NUM!</v>
      </c>
      <c r="E1254" s="100" t="e">
        <f t="shared" si="102"/>
        <v>#NUM!</v>
      </c>
      <c r="F1254" s="100" t="e">
        <f t="shared" si="103"/>
        <v>#NUM!</v>
      </c>
      <c r="G1254" s="107" t="e">
        <f t="shared" si="105"/>
        <v>#NUM!</v>
      </c>
    </row>
    <row r="1255" spans="2:7">
      <c r="B1255" s="105">
        <v>392</v>
      </c>
      <c r="C1255" s="100" t="e">
        <f t="shared" si="104"/>
        <v>#NUM!</v>
      </c>
      <c r="D1255" s="100" t="e">
        <f t="shared" si="101"/>
        <v>#NUM!</v>
      </c>
      <c r="E1255" s="100" t="e">
        <f t="shared" si="102"/>
        <v>#NUM!</v>
      </c>
      <c r="F1255" s="100" t="e">
        <f t="shared" si="103"/>
        <v>#NUM!</v>
      </c>
      <c r="G1255" s="107" t="e">
        <f t="shared" si="105"/>
        <v>#NUM!</v>
      </c>
    </row>
    <row r="1256" spans="2:7">
      <c r="B1256" s="105">
        <v>393</v>
      </c>
      <c r="C1256" s="100" t="e">
        <f t="shared" si="104"/>
        <v>#NUM!</v>
      </c>
      <c r="D1256" s="100" t="e">
        <f t="shared" si="101"/>
        <v>#NUM!</v>
      </c>
      <c r="E1256" s="100" t="e">
        <f t="shared" si="102"/>
        <v>#NUM!</v>
      </c>
      <c r="F1256" s="100" t="e">
        <f t="shared" si="103"/>
        <v>#NUM!</v>
      </c>
      <c r="G1256" s="107" t="e">
        <f t="shared" si="105"/>
        <v>#NUM!</v>
      </c>
    </row>
    <row r="1257" spans="2:7">
      <c r="B1257" s="105">
        <v>394</v>
      </c>
      <c r="C1257" s="100" t="e">
        <f t="shared" si="104"/>
        <v>#NUM!</v>
      </c>
      <c r="D1257" s="100" t="e">
        <f t="shared" si="101"/>
        <v>#NUM!</v>
      </c>
      <c r="E1257" s="100" t="e">
        <f t="shared" si="102"/>
        <v>#NUM!</v>
      </c>
      <c r="F1257" s="100" t="e">
        <f t="shared" si="103"/>
        <v>#NUM!</v>
      </c>
      <c r="G1257" s="107" t="e">
        <f t="shared" si="105"/>
        <v>#NUM!</v>
      </c>
    </row>
    <row r="1258" spans="2:7">
      <c r="B1258" s="105">
        <v>395</v>
      </c>
      <c r="C1258" s="100" t="e">
        <f t="shared" si="104"/>
        <v>#NUM!</v>
      </c>
      <c r="D1258" s="100" t="e">
        <f t="shared" si="101"/>
        <v>#NUM!</v>
      </c>
      <c r="E1258" s="100" t="e">
        <f t="shared" si="102"/>
        <v>#NUM!</v>
      </c>
      <c r="F1258" s="100" t="e">
        <f t="shared" si="103"/>
        <v>#NUM!</v>
      </c>
      <c r="G1258" s="107" t="e">
        <f t="shared" si="105"/>
        <v>#NUM!</v>
      </c>
    </row>
    <row r="1259" spans="2:7">
      <c r="B1259" s="105">
        <v>396</v>
      </c>
      <c r="C1259" s="100" t="e">
        <f t="shared" si="104"/>
        <v>#NUM!</v>
      </c>
      <c r="D1259" s="100" t="e">
        <f t="shared" si="101"/>
        <v>#NUM!</v>
      </c>
      <c r="E1259" s="100" t="e">
        <f t="shared" si="102"/>
        <v>#NUM!</v>
      </c>
      <c r="F1259" s="100" t="e">
        <f t="shared" si="103"/>
        <v>#NUM!</v>
      </c>
      <c r="G1259" s="107" t="e">
        <f t="shared" si="105"/>
        <v>#NUM!</v>
      </c>
    </row>
    <row r="1260" spans="2:7">
      <c r="B1260" s="105">
        <v>397</v>
      </c>
      <c r="C1260" s="100" t="e">
        <f t="shared" si="104"/>
        <v>#NUM!</v>
      </c>
      <c r="D1260" s="100" t="e">
        <f t="shared" si="101"/>
        <v>#NUM!</v>
      </c>
      <c r="E1260" s="100" t="e">
        <f t="shared" si="102"/>
        <v>#NUM!</v>
      </c>
      <c r="F1260" s="100" t="e">
        <f t="shared" si="103"/>
        <v>#NUM!</v>
      </c>
      <c r="G1260" s="107" t="e">
        <f t="shared" si="105"/>
        <v>#NUM!</v>
      </c>
    </row>
    <row r="1261" spans="2:7">
      <c r="B1261" s="105">
        <v>398</v>
      </c>
      <c r="C1261" s="100" t="e">
        <f t="shared" si="104"/>
        <v>#NUM!</v>
      </c>
      <c r="D1261" s="100" t="e">
        <f t="shared" si="101"/>
        <v>#NUM!</v>
      </c>
      <c r="E1261" s="100" t="e">
        <f t="shared" si="102"/>
        <v>#NUM!</v>
      </c>
      <c r="F1261" s="100" t="e">
        <f t="shared" si="103"/>
        <v>#NUM!</v>
      </c>
      <c r="G1261" s="107" t="e">
        <f t="shared" si="105"/>
        <v>#NUM!</v>
      </c>
    </row>
    <row r="1262" spans="2:7">
      <c r="B1262" s="105">
        <v>399</v>
      </c>
      <c r="C1262" s="100" t="e">
        <f t="shared" si="104"/>
        <v>#NUM!</v>
      </c>
      <c r="D1262" s="100" t="e">
        <f t="shared" si="101"/>
        <v>#NUM!</v>
      </c>
      <c r="E1262" s="100" t="e">
        <f t="shared" si="102"/>
        <v>#NUM!</v>
      </c>
      <c r="F1262" s="100" t="e">
        <f t="shared" si="103"/>
        <v>#NUM!</v>
      </c>
      <c r="G1262" s="107" t="e">
        <f t="shared" si="105"/>
        <v>#NUM!</v>
      </c>
    </row>
    <row r="1263" spans="2:7">
      <c r="B1263" s="105">
        <v>400</v>
      </c>
      <c r="C1263" s="100" t="e">
        <f t="shared" si="104"/>
        <v>#NUM!</v>
      </c>
      <c r="D1263" s="100" t="e">
        <f t="shared" si="101"/>
        <v>#NUM!</v>
      </c>
      <c r="E1263" s="100" t="e">
        <f t="shared" si="102"/>
        <v>#NUM!</v>
      </c>
      <c r="F1263" s="100" t="e">
        <f t="shared" si="103"/>
        <v>#NUM!</v>
      </c>
      <c r="G1263" s="107" t="e">
        <f t="shared" si="105"/>
        <v>#NUM!</v>
      </c>
    </row>
    <row r="1264" spans="2:7">
      <c r="B1264" s="105">
        <v>401</v>
      </c>
      <c r="C1264" s="100" t="e">
        <f t="shared" si="104"/>
        <v>#NUM!</v>
      </c>
      <c r="D1264" s="100" t="e">
        <f t="shared" si="101"/>
        <v>#NUM!</v>
      </c>
      <c r="E1264" s="100" t="e">
        <f t="shared" si="102"/>
        <v>#NUM!</v>
      </c>
      <c r="F1264" s="100" t="e">
        <f t="shared" si="103"/>
        <v>#NUM!</v>
      </c>
      <c r="G1264" s="107" t="e">
        <f t="shared" si="105"/>
        <v>#NUM!</v>
      </c>
    </row>
    <row r="1265" spans="2:7">
      <c r="B1265" s="105">
        <v>402</v>
      </c>
      <c r="C1265" s="100" t="e">
        <f t="shared" si="104"/>
        <v>#NUM!</v>
      </c>
      <c r="D1265" s="100" t="e">
        <f t="shared" si="101"/>
        <v>#NUM!</v>
      </c>
      <c r="E1265" s="100" t="e">
        <f t="shared" si="102"/>
        <v>#NUM!</v>
      </c>
      <c r="F1265" s="100" t="e">
        <f t="shared" si="103"/>
        <v>#NUM!</v>
      </c>
      <c r="G1265" s="107" t="e">
        <f t="shared" si="105"/>
        <v>#NUM!</v>
      </c>
    </row>
    <row r="1266" spans="2:7">
      <c r="B1266" s="105">
        <v>403</v>
      </c>
      <c r="C1266" s="100" t="e">
        <f t="shared" si="104"/>
        <v>#NUM!</v>
      </c>
      <c r="D1266" s="100" t="e">
        <f t="shared" si="101"/>
        <v>#NUM!</v>
      </c>
      <c r="E1266" s="100" t="e">
        <f t="shared" si="102"/>
        <v>#NUM!</v>
      </c>
      <c r="F1266" s="100" t="e">
        <f t="shared" si="103"/>
        <v>#NUM!</v>
      </c>
      <c r="G1266" s="107" t="e">
        <f t="shared" si="105"/>
        <v>#NUM!</v>
      </c>
    </row>
    <row r="1267" spans="2:7">
      <c r="B1267" s="105">
        <v>404</v>
      </c>
      <c r="C1267" s="100" t="e">
        <f t="shared" si="104"/>
        <v>#NUM!</v>
      </c>
      <c r="D1267" s="100" t="e">
        <f t="shared" si="101"/>
        <v>#NUM!</v>
      </c>
      <c r="E1267" s="100" t="e">
        <f t="shared" si="102"/>
        <v>#NUM!</v>
      </c>
      <c r="F1267" s="100" t="e">
        <f t="shared" si="103"/>
        <v>#NUM!</v>
      </c>
      <c r="G1267" s="107" t="e">
        <f t="shared" si="105"/>
        <v>#NUM!</v>
      </c>
    </row>
    <row r="1268" spans="2:7">
      <c r="B1268" s="105">
        <v>405</v>
      </c>
      <c r="C1268" s="100" t="e">
        <f t="shared" si="104"/>
        <v>#NUM!</v>
      </c>
      <c r="D1268" s="100" t="e">
        <f t="shared" si="101"/>
        <v>#NUM!</v>
      </c>
      <c r="E1268" s="100" t="e">
        <f t="shared" si="102"/>
        <v>#NUM!</v>
      </c>
      <c r="F1268" s="100" t="e">
        <f t="shared" si="103"/>
        <v>#NUM!</v>
      </c>
      <c r="G1268" s="107" t="e">
        <f t="shared" si="105"/>
        <v>#NUM!</v>
      </c>
    </row>
    <row r="1269" spans="2:7">
      <c r="B1269" s="105">
        <v>406</v>
      </c>
      <c r="C1269" s="100" t="e">
        <f t="shared" si="104"/>
        <v>#NUM!</v>
      </c>
      <c r="D1269" s="100" t="e">
        <f t="shared" si="101"/>
        <v>#NUM!</v>
      </c>
      <c r="E1269" s="100" t="e">
        <f t="shared" si="102"/>
        <v>#NUM!</v>
      </c>
      <c r="F1269" s="100" t="e">
        <f t="shared" si="103"/>
        <v>#NUM!</v>
      </c>
      <c r="G1269" s="107" t="e">
        <f t="shared" si="105"/>
        <v>#NUM!</v>
      </c>
    </row>
    <row r="1270" spans="2:7">
      <c r="B1270" s="105">
        <v>407</v>
      </c>
      <c r="C1270" s="100" t="e">
        <f t="shared" si="104"/>
        <v>#NUM!</v>
      </c>
      <c r="D1270" s="100" t="e">
        <f t="shared" si="101"/>
        <v>#NUM!</v>
      </c>
      <c r="E1270" s="100" t="e">
        <f t="shared" si="102"/>
        <v>#NUM!</v>
      </c>
      <c r="F1270" s="100" t="e">
        <f t="shared" si="103"/>
        <v>#NUM!</v>
      </c>
      <c r="G1270" s="107" t="e">
        <f t="shared" si="105"/>
        <v>#NUM!</v>
      </c>
    </row>
    <row r="1271" spans="2:7">
      <c r="B1271" s="105">
        <v>408</v>
      </c>
      <c r="C1271" s="100" t="e">
        <f t="shared" si="104"/>
        <v>#NUM!</v>
      </c>
      <c r="D1271" s="100" t="e">
        <f t="shared" si="101"/>
        <v>#NUM!</v>
      </c>
      <c r="E1271" s="100" t="e">
        <f t="shared" si="102"/>
        <v>#NUM!</v>
      </c>
      <c r="F1271" s="100" t="e">
        <f t="shared" si="103"/>
        <v>#NUM!</v>
      </c>
      <c r="G1271" s="107" t="e">
        <f t="shared" si="105"/>
        <v>#NUM!</v>
      </c>
    </row>
    <row r="1272" spans="2:7">
      <c r="B1272" s="105">
        <v>409</v>
      </c>
      <c r="C1272" s="100" t="e">
        <f t="shared" si="104"/>
        <v>#NUM!</v>
      </c>
      <c r="D1272" s="100" t="e">
        <f t="shared" si="101"/>
        <v>#NUM!</v>
      </c>
      <c r="E1272" s="100" t="e">
        <f t="shared" si="102"/>
        <v>#NUM!</v>
      </c>
      <c r="F1272" s="100" t="e">
        <f t="shared" si="103"/>
        <v>#NUM!</v>
      </c>
      <c r="G1272" s="107" t="e">
        <f t="shared" si="105"/>
        <v>#NUM!</v>
      </c>
    </row>
    <row r="1273" spans="2:7">
      <c r="B1273" s="105">
        <v>410</v>
      </c>
      <c r="C1273" s="100" t="e">
        <f t="shared" si="104"/>
        <v>#NUM!</v>
      </c>
      <c r="D1273" s="100" t="e">
        <f t="shared" si="101"/>
        <v>#NUM!</v>
      </c>
      <c r="E1273" s="100" t="e">
        <f t="shared" si="102"/>
        <v>#NUM!</v>
      </c>
      <c r="F1273" s="100" t="e">
        <f t="shared" si="103"/>
        <v>#NUM!</v>
      </c>
      <c r="G1273" s="107" t="e">
        <f t="shared" si="105"/>
        <v>#NUM!</v>
      </c>
    </row>
    <row r="1274" spans="2:7">
      <c r="B1274" s="105">
        <v>411</v>
      </c>
      <c r="C1274" s="100" t="e">
        <f t="shared" si="104"/>
        <v>#NUM!</v>
      </c>
      <c r="D1274" s="100" t="e">
        <f t="shared" si="101"/>
        <v>#NUM!</v>
      </c>
      <c r="E1274" s="100" t="e">
        <f t="shared" si="102"/>
        <v>#NUM!</v>
      </c>
      <c r="F1274" s="100" t="e">
        <f t="shared" si="103"/>
        <v>#NUM!</v>
      </c>
      <c r="G1274" s="107" t="e">
        <f t="shared" si="105"/>
        <v>#NUM!</v>
      </c>
    </row>
    <row r="1275" spans="2:7">
      <c r="B1275" s="105">
        <v>412</v>
      </c>
      <c r="C1275" s="100" t="e">
        <f t="shared" si="104"/>
        <v>#NUM!</v>
      </c>
      <c r="D1275" s="100" t="e">
        <f t="shared" si="101"/>
        <v>#NUM!</v>
      </c>
      <c r="E1275" s="100" t="e">
        <f t="shared" si="102"/>
        <v>#NUM!</v>
      </c>
      <c r="F1275" s="100" t="e">
        <f t="shared" si="103"/>
        <v>#NUM!</v>
      </c>
      <c r="G1275" s="107" t="e">
        <f t="shared" si="105"/>
        <v>#NUM!</v>
      </c>
    </row>
    <row r="1276" spans="2:7">
      <c r="B1276" s="105">
        <v>413</v>
      </c>
      <c r="C1276" s="100" t="e">
        <f t="shared" si="104"/>
        <v>#NUM!</v>
      </c>
      <c r="D1276" s="100" t="e">
        <f t="shared" si="101"/>
        <v>#NUM!</v>
      </c>
      <c r="E1276" s="100" t="e">
        <f t="shared" si="102"/>
        <v>#NUM!</v>
      </c>
      <c r="F1276" s="100" t="e">
        <f t="shared" si="103"/>
        <v>#NUM!</v>
      </c>
      <c r="G1276" s="107" t="e">
        <f t="shared" si="105"/>
        <v>#NUM!</v>
      </c>
    </row>
    <row r="1277" spans="2:7">
      <c r="B1277" s="105">
        <v>414</v>
      </c>
      <c r="C1277" s="100" t="e">
        <f t="shared" si="104"/>
        <v>#NUM!</v>
      </c>
      <c r="D1277" s="100" t="e">
        <f t="shared" si="101"/>
        <v>#NUM!</v>
      </c>
      <c r="E1277" s="100" t="e">
        <f t="shared" si="102"/>
        <v>#NUM!</v>
      </c>
      <c r="F1277" s="100" t="e">
        <f t="shared" si="103"/>
        <v>#NUM!</v>
      </c>
      <c r="G1277" s="107" t="e">
        <f t="shared" si="105"/>
        <v>#NUM!</v>
      </c>
    </row>
    <row r="1278" spans="2:7">
      <c r="B1278" s="105">
        <v>415</v>
      </c>
      <c r="C1278" s="100" t="e">
        <f t="shared" si="104"/>
        <v>#NUM!</v>
      </c>
      <c r="D1278" s="100" t="e">
        <f t="shared" si="101"/>
        <v>#NUM!</v>
      </c>
      <c r="E1278" s="100" t="e">
        <f t="shared" si="102"/>
        <v>#NUM!</v>
      </c>
      <c r="F1278" s="100" t="e">
        <f t="shared" si="103"/>
        <v>#NUM!</v>
      </c>
      <c r="G1278" s="107" t="e">
        <f t="shared" si="105"/>
        <v>#NUM!</v>
      </c>
    </row>
    <row r="1279" spans="2:7">
      <c r="B1279" s="105">
        <v>416</v>
      </c>
      <c r="C1279" s="100" t="e">
        <f t="shared" si="104"/>
        <v>#NUM!</v>
      </c>
      <c r="D1279" s="100" t="e">
        <f t="shared" si="101"/>
        <v>#NUM!</v>
      </c>
      <c r="E1279" s="100" t="e">
        <f t="shared" si="102"/>
        <v>#NUM!</v>
      </c>
      <c r="F1279" s="100" t="e">
        <f t="shared" si="103"/>
        <v>#NUM!</v>
      </c>
      <c r="G1279" s="107" t="e">
        <f t="shared" si="105"/>
        <v>#NUM!</v>
      </c>
    </row>
    <row r="1280" spans="2:7">
      <c r="B1280" s="105">
        <v>417</v>
      </c>
      <c r="C1280" s="100" t="e">
        <f t="shared" si="104"/>
        <v>#NUM!</v>
      </c>
      <c r="D1280" s="100" t="e">
        <f t="shared" si="101"/>
        <v>#NUM!</v>
      </c>
      <c r="E1280" s="100" t="e">
        <f t="shared" si="102"/>
        <v>#NUM!</v>
      </c>
      <c r="F1280" s="100" t="e">
        <f t="shared" si="103"/>
        <v>#NUM!</v>
      </c>
      <c r="G1280" s="107" t="e">
        <f t="shared" si="105"/>
        <v>#NUM!</v>
      </c>
    </row>
    <row r="1281" spans="2:7">
      <c r="B1281" s="105">
        <v>418</v>
      </c>
      <c r="C1281" s="100" t="e">
        <f t="shared" si="104"/>
        <v>#NUM!</v>
      </c>
      <c r="D1281" s="100" t="e">
        <f t="shared" si="101"/>
        <v>#NUM!</v>
      </c>
      <c r="E1281" s="100" t="e">
        <f t="shared" si="102"/>
        <v>#NUM!</v>
      </c>
      <c r="F1281" s="100" t="e">
        <f t="shared" si="103"/>
        <v>#NUM!</v>
      </c>
      <c r="G1281" s="107" t="e">
        <f t="shared" si="105"/>
        <v>#NUM!</v>
      </c>
    </row>
    <row r="1282" spans="2:7">
      <c r="B1282" s="105">
        <v>419</v>
      </c>
      <c r="C1282" s="100" t="e">
        <f t="shared" si="104"/>
        <v>#NUM!</v>
      </c>
      <c r="D1282" s="100" t="e">
        <f t="shared" si="101"/>
        <v>#NUM!</v>
      </c>
      <c r="E1282" s="100" t="e">
        <f t="shared" si="102"/>
        <v>#NUM!</v>
      </c>
      <c r="F1282" s="100" t="e">
        <f t="shared" si="103"/>
        <v>#NUM!</v>
      </c>
      <c r="G1282" s="107" t="e">
        <f t="shared" si="105"/>
        <v>#NUM!</v>
      </c>
    </row>
    <row r="1283" spans="2:7">
      <c r="B1283" s="105">
        <v>420</v>
      </c>
      <c r="C1283" s="100" t="e">
        <f t="shared" si="104"/>
        <v>#NUM!</v>
      </c>
      <c r="D1283" s="100" t="e">
        <f t="shared" si="101"/>
        <v>#NUM!</v>
      </c>
      <c r="E1283" s="100" t="e">
        <f t="shared" si="102"/>
        <v>#NUM!</v>
      </c>
      <c r="F1283" s="100" t="e">
        <f t="shared" si="103"/>
        <v>#NUM!</v>
      </c>
      <c r="G1283" s="107" t="e">
        <f t="shared" si="105"/>
        <v>#NUM!</v>
      </c>
    </row>
    <row r="1284" spans="2:7">
      <c r="C1284" s="108"/>
      <c r="D1284" s="108"/>
      <c r="F1284" s="108"/>
    </row>
  </sheetData>
  <sheetProtection sheet="1" objects="1" scenarios="1"/>
  <phoneticPr fontId="2"/>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B2:P87"/>
  <sheetViews>
    <sheetView zoomScale="85" zoomScaleNormal="85" workbookViewId="0">
      <selection activeCell="C5" sqref="C5"/>
    </sheetView>
  </sheetViews>
  <sheetFormatPr defaultRowHeight="13.5"/>
  <cols>
    <col min="1" max="1" width="1.625" style="112" customWidth="1"/>
    <col min="2" max="4" width="9" style="112"/>
    <col min="5" max="5" width="4.625" style="112" customWidth="1"/>
    <col min="6" max="8" width="9" style="112"/>
    <col min="9" max="9" width="4.625" style="112" customWidth="1"/>
    <col min="10" max="12" width="9" style="112"/>
    <col min="13" max="13" width="4.625" style="112" customWidth="1"/>
    <col min="14" max="16384" width="9" style="112"/>
  </cols>
  <sheetData>
    <row r="2" spans="2:16">
      <c r="B2" s="111" t="s">
        <v>129</v>
      </c>
      <c r="C2" s="111"/>
      <c r="D2" s="111"/>
      <c r="F2" s="111" t="s">
        <v>130</v>
      </c>
      <c r="G2" s="111"/>
      <c r="H2" s="111"/>
      <c r="J2" s="111" t="s">
        <v>131</v>
      </c>
      <c r="K2" s="111"/>
      <c r="L2" s="111"/>
      <c r="N2" s="111" t="s">
        <v>132</v>
      </c>
      <c r="O2" s="111"/>
      <c r="P2" s="111"/>
    </row>
    <row r="3" spans="2:16">
      <c r="B3" s="113" t="s">
        <v>127</v>
      </c>
      <c r="C3" s="113" t="s">
        <v>126</v>
      </c>
      <c r="D3" s="113" t="s">
        <v>128</v>
      </c>
      <c r="F3" s="113" t="s">
        <v>127</v>
      </c>
      <c r="G3" s="113" t="s">
        <v>126</v>
      </c>
      <c r="H3" s="113" t="s">
        <v>23</v>
      </c>
      <c r="J3" s="113" t="s">
        <v>127</v>
      </c>
      <c r="K3" s="113" t="s">
        <v>126</v>
      </c>
      <c r="L3" s="113" t="s">
        <v>23</v>
      </c>
      <c r="N3" s="113" t="s">
        <v>127</v>
      </c>
      <c r="O3" s="113" t="s">
        <v>126</v>
      </c>
      <c r="P3" s="113" t="s">
        <v>23</v>
      </c>
    </row>
    <row r="4" spans="2:16">
      <c r="B4" s="114">
        <f>CF表!D2</f>
        <v>1900</v>
      </c>
      <c r="C4" s="114" t="str">
        <f>IF(OR(AND(B4&gt;=入力シート!B$256,B4&lt;=入力シート!F$256),AND(B4&gt;=入力シート!B$257,B4&lt;=入力シート!F$257),AND(B4&gt;=入力シート!B$258,B4&lt;=入力シート!F$258),AND(B4&gt;=入力シート!B$259,B4&lt;=入力シート!F$259),AND(B4&gt;=入力シート!B$260,B4&lt;=入力シート!F$260)),B4,"")</f>
        <v/>
      </c>
      <c r="D4" s="114">
        <f>IF(C4="",0,IF(ISERROR(VLOOKUP(B4,入力シート!B$256:M$260,11,0)),0,VLOOKUP(B4,入力シート!B$256:M$260,11,0)))</f>
        <v>0</v>
      </c>
      <c r="F4" s="114">
        <f>CF表!D2</f>
        <v>1900</v>
      </c>
      <c r="G4" s="114" t="str">
        <f>IF(OR(AND(F4&gt;=入力シート!B$263,F4&lt;=入力シート!F$263),AND(F4&gt;=入力シート!B$264,F4&lt;=入力シート!F$264),AND(F4&gt;=入力シート!B$265,F4&lt;=入力シート!F$265),AND(F4&gt;=入力シート!B$266,F4&lt;=入力シート!F$266),AND(F4&gt;=入力シート!B$267,F4&lt;=入力シート!F$267)),F4,"")</f>
        <v/>
      </c>
      <c r="H4" s="114">
        <f>IF(G4="",0,IF(ISERROR(VLOOKUP(F4,入力シート!B$263:M$267,11,0)),0,VLOOKUP(F4,入力シート!B$263:M$267,11,0)))</f>
        <v>0</v>
      </c>
      <c r="J4" s="114">
        <f>CF表!D2</f>
        <v>1900</v>
      </c>
      <c r="K4" s="114" t="str">
        <f>IF(OR(AND(J4&gt;=入力シート!B$271,J4&lt;=入力シート!F$271),AND(J4&gt;=入力シート!B$272,J4&lt;=入力シート!F$272),AND(J4&gt;=入力シート!B$273,J4&lt;=入力シート!F$273),AND(J4&gt;=入力シート!B$274,J4&lt;=入力シート!F$274),AND(J4&gt;=入力シート!B$275,J4&lt;=入力シート!F$275)),J4,"")</f>
        <v/>
      </c>
      <c r="L4" s="114">
        <f>IF(K4="",0,IF(ISERROR(VLOOKUP(J4,入力シート!B$271:M$275,11,0)),0,VLOOKUP(J4,入力シート!B$271:M$275,11,0)))</f>
        <v>0</v>
      </c>
      <c r="N4" s="114">
        <f>CF表!D2</f>
        <v>1900</v>
      </c>
      <c r="O4" s="114" t="str">
        <f>IF(OR(AND(N4&gt;=入力シート!B$278,N4&lt;=入力シート!F$278),AND(N4&gt;=入力シート!B$279,N4&lt;=入力シート!F$279),AND(N4&gt;=入力シート!B$280,N4&lt;=入力シート!F$280),AND(N4&gt;=入力シート!B$281,N4&lt;=入力シート!F$281),AND(N4&gt;=入力シート!B$282,N4&lt;=入力シート!F$282)),N4,"")</f>
        <v/>
      </c>
      <c r="P4" s="114">
        <f>IF(O4="",0,IF(ISERROR(VLOOKUP(N4,入力シート!B$278:M$282,11,0)),0,VLOOKUP(N4,入力シート!B$278:M$282,11,0)))</f>
        <v>0</v>
      </c>
    </row>
    <row r="5" spans="2:16">
      <c r="B5" s="114">
        <f>B4+1</f>
        <v>1901</v>
      </c>
      <c r="C5" s="114" t="str">
        <f>IF(OR(AND(B5&gt;=入力シート!B$256,B5&lt;=入力シート!F$256),AND(B5&gt;=入力シート!B$257,B5&lt;=入力シート!F$257),AND(B5&gt;=入力シート!B$258,B5&lt;=入力シート!F$258),AND(B5&gt;=入力シート!B$259,B5&lt;=入力シート!F$259),AND(B5&gt;=入力シート!B$260,B5&lt;=入力シート!F$260)),B5,"")</f>
        <v/>
      </c>
      <c r="D5" s="114">
        <f>IF(C5="",0,IF(ISERROR(VLOOKUP(B5,入力シート!B$256:M$260,11,0)),D4,VLOOKUP(B5,入力シート!B$256:M$260,11,0)))</f>
        <v>0</v>
      </c>
      <c r="F5" s="114">
        <f>F4+1</f>
        <v>1901</v>
      </c>
      <c r="G5" s="114" t="str">
        <f>IF(OR(AND(F5&gt;=入力シート!B$263,F5&lt;=入力シート!F$263),AND(F5&gt;=入力シート!B$264,F5&lt;=入力シート!F$264),AND(F5&gt;=入力シート!B$265,F5&lt;=入力シート!F$265),AND(F5&gt;=入力シート!B$266,F5&lt;=入力シート!F$266),AND(F5&gt;=入力シート!B$267,F5&lt;=入力シート!F$267)),F5,"")</f>
        <v/>
      </c>
      <c r="H5" s="114">
        <f>IF(G5="",0,IF(ISERROR(VLOOKUP(F5,入力シート!B$263:M$267,11,0)),H4,VLOOKUP(F5,入力シート!B$263:M$267,11,0)))</f>
        <v>0</v>
      </c>
      <c r="J5" s="114">
        <f>J4+1</f>
        <v>1901</v>
      </c>
      <c r="K5" s="114" t="str">
        <f>IF(OR(AND(J5&gt;=入力シート!B$271,J5&lt;=入力シート!F$271),AND(J5&gt;=入力シート!B$272,J5&lt;=入力シート!F$272),AND(J5&gt;=入力シート!B$273,J5&lt;=入力シート!F$273),AND(J5&gt;=入力シート!B$274,J5&lt;=入力シート!F$274),AND(J5&gt;=入力シート!B$275,J5&lt;=入力シート!F$275)),J5,"")</f>
        <v/>
      </c>
      <c r="L5" s="114">
        <f>IF(K5="",0,IF(ISERROR(VLOOKUP(J5,入力シート!B$271:M$275,11,0)),L4,VLOOKUP(J5,入力シート!B$271:M$275,11,0)))</f>
        <v>0</v>
      </c>
      <c r="N5" s="114">
        <f>N4+1</f>
        <v>1901</v>
      </c>
      <c r="O5" s="114" t="str">
        <f>IF(OR(AND(N5&gt;=入力シート!B$278,N5&lt;=入力シート!F$278),AND(N5&gt;=入力シート!B$279,N5&lt;=入力シート!F$279),AND(N5&gt;=入力シート!B$280,N5&lt;=入力シート!F$280),AND(N5&gt;=入力シート!B$281,N5&lt;=入力シート!F$281),AND(N5&gt;=入力シート!B$282,N5&lt;=入力シート!F$282)),N5,"")</f>
        <v/>
      </c>
      <c r="P5" s="114">
        <f>IF(O5="",0,IF(ISERROR(VLOOKUP(N5,入力シート!B$278:M$282,11,0)),P4,VLOOKUP(N5,入力シート!B$278:M$282,11,0)))</f>
        <v>0</v>
      </c>
    </row>
    <row r="6" spans="2:16">
      <c r="B6" s="114">
        <f t="shared" ref="B6:B69" si="0">B5+1</f>
        <v>1902</v>
      </c>
      <c r="C6" s="114" t="str">
        <f>IF(OR(AND(B6&gt;=入力シート!B$256,B6&lt;=入力シート!F$256),AND(B6&gt;=入力シート!B$257,B6&lt;=入力シート!F$257),AND(B6&gt;=入力シート!B$258,B6&lt;=入力シート!F$258),AND(B6&gt;=入力シート!B$259,B6&lt;=入力シート!F$259),AND(B6&gt;=入力シート!B$260,B6&lt;=入力シート!F$260)),B6,"")</f>
        <v/>
      </c>
      <c r="D6" s="114">
        <f>IF(C6="",0,IF(ISERROR(VLOOKUP(B6,入力シート!B$256:M$260,11,0)),D5,VLOOKUP(B6,入力シート!B$256:M$260,11,0)))</f>
        <v>0</v>
      </c>
      <c r="F6" s="114">
        <f t="shared" ref="F6:F69" si="1">F5+1</f>
        <v>1902</v>
      </c>
      <c r="G6" s="114" t="str">
        <f>IF(OR(AND(F6&gt;=入力シート!B$263,F6&lt;=入力シート!F$263),AND(F6&gt;=入力シート!B$264,F6&lt;=入力シート!F$264),AND(F6&gt;=入力シート!B$265,F6&lt;=入力シート!F$265),AND(F6&gt;=入力シート!B$266,F6&lt;=入力シート!F$266),AND(F6&gt;=入力シート!B$267,F6&lt;=入力シート!F$267)),F6,"")</f>
        <v/>
      </c>
      <c r="H6" s="114">
        <f>IF(G6="",0,IF(ISERROR(VLOOKUP(F6,入力シート!B$263:M$267,11,0)),H5,VLOOKUP(F6,入力シート!B$263:M$267,11,0)))</f>
        <v>0</v>
      </c>
      <c r="J6" s="114">
        <f t="shared" ref="J6:J69" si="2">J5+1</f>
        <v>1902</v>
      </c>
      <c r="K6" s="114" t="str">
        <f>IF(OR(AND(J6&gt;=入力シート!B$271,J6&lt;=入力シート!F$271),AND(J6&gt;=入力シート!B$272,J6&lt;=入力シート!F$272),AND(J6&gt;=入力シート!B$273,J6&lt;=入力シート!F$273),AND(J6&gt;=入力シート!B$274,J6&lt;=入力シート!F$274),AND(J6&gt;=入力シート!B$275,J6&lt;=入力シート!F$275)),J6,"")</f>
        <v/>
      </c>
      <c r="L6" s="114">
        <f>IF(K6="",0,IF(ISERROR(VLOOKUP(J6,入力シート!B$271:M$275,11,0)),L5,VLOOKUP(J6,入力シート!B$271:M$275,11,0)))</f>
        <v>0</v>
      </c>
      <c r="N6" s="114">
        <f t="shared" ref="N6:N69" si="3">N5+1</f>
        <v>1902</v>
      </c>
      <c r="O6" s="114" t="str">
        <f>IF(OR(AND(N6&gt;=入力シート!B$278,N6&lt;=入力シート!F$278),AND(N6&gt;=入力シート!B$279,N6&lt;=入力シート!F$279),AND(N6&gt;=入力シート!B$280,N6&lt;=入力シート!F$280),AND(N6&gt;=入力シート!B$281,N6&lt;=入力シート!F$281),AND(N6&gt;=入力シート!B$282,N6&lt;=入力シート!F$282)),N6,"")</f>
        <v/>
      </c>
      <c r="P6" s="114">
        <f>IF(O6="",0,IF(ISERROR(VLOOKUP(N6,入力シート!B$278:M$282,11,0)),P5,VLOOKUP(N6,入力シート!B$278:M$282,11,0)))</f>
        <v>0</v>
      </c>
    </row>
    <row r="7" spans="2:16">
      <c r="B7" s="114">
        <f t="shared" si="0"/>
        <v>1903</v>
      </c>
      <c r="C7" s="114" t="str">
        <f>IF(OR(AND(B7&gt;=入力シート!B$256,B7&lt;=入力シート!F$256),AND(B7&gt;=入力シート!B$257,B7&lt;=入力シート!F$257),AND(B7&gt;=入力シート!B$258,B7&lt;=入力シート!F$258),AND(B7&gt;=入力シート!B$259,B7&lt;=入力シート!F$259),AND(B7&gt;=入力シート!B$260,B7&lt;=入力シート!F$260)),B7,"")</f>
        <v/>
      </c>
      <c r="D7" s="114">
        <f>IF(C7="",0,IF(ISERROR(VLOOKUP(B7,入力シート!B$256:M$260,11,0)),D6,VLOOKUP(B7,入力シート!B$256:M$260,11,0)))</f>
        <v>0</v>
      </c>
      <c r="F7" s="114">
        <f t="shared" si="1"/>
        <v>1903</v>
      </c>
      <c r="G7" s="114" t="str">
        <f>IF(OR(AND(F7&gt;=入力シート!B$263,F7&lt;=入力シート!F$263),AND(F7&gt;=入力シート!B$264,F7&lt;=入力シート!F$264),AND(F7&gt;=入力シート!B$265,F7&lt;=入力シート!F$265),AND(F7&gt;=入力シート!B$266,F7&lt;=入力シート!F$266),AND(F7&gt;=入力シート!B$267,F7&lt;=入力シート!F$267)),F7,"")</f>
        <v/>
      </c>
      <c r="H7" s="114">
        <f>IF(G7="",0,IF(ISERROR(VLOOKUP(F7,入力シート!B$263:M$267,11,0)),H6,VLOOKUP(F7,入力シート!B$263:M$267,11,0)))</f>
        <v>0</v>
      </c>
      <c r="J7" s="114">
        <f t="shared" si="2"/>
        <v>1903</v>
      </c>
      <c r="K7" s="114" t="str">
        <f>IF(OR(AND(J7&gt;=入力シート!B$271,J7&lt;=入力シート!F$271),AND(J7&gt;=入力シート!B$272,J7&lt;=入力シート!F$272),AND(J7&gt;=入力シート!B$273,J7&lt;=入力シート!F$273),AND(J7&gt;=入力シート!B$274,J7&lt;=入力シート!F$274),AND(J7&gt;=入力シート!B$275,J7&lt;=入力シート!F$275)),J7,"")</f>
        <v/>
      </c>
      <c r="L7" s="114">
        <f>IF(K7="",0,IF(ISERROR(VLOOKUP(J7,入力シート!B$271:M$275,11,0)),L6,VLOOKUP(J7,入力シート!B$271:M$275,11,0)))</f>
        <v>0</v>
      </c>
      <c r="N7" s="114">
        <f t="shared" si="3"/>
        <v>1903</v>
      </c>
      <c r="O7" s="114" t="str">
        <f>IF(OR(AND(N7&gt;=入力シート!B$278,N7&lt;=入力シート!F$278),AND(N7&gt;=入力シート!B$279,N7&lt;=入力シート!F$279),AND(N7&gt;=入力シート!B$280,N7&lt;=入力シート!F$280),AND(N7&gt;=入力シート!B$281,N7&lt;=入力シート!F$281),AND(N7&gt;=入力シート!B$282,N7&lt;=入力シート!F$282)),N7,"")</f>
        <v/>
      </c>
      <c r="P7" s="114">
        <f>IF(O7="",0,IF(ISERROR(VLOOKUP(N7,入力シート!B$278:M$282,11,0)),P6,VLOOKUP(N7,入力シート!B$278:M$282,11,0)))</f>
        <v>0</v>
      </c>
    </row>
    <row r="8" spans="2:16">
      <c r="B8" s="114">
        <f t="shared" si="0"/>
        <v>1904</v>
      </c>
      <c r="C8" s="114" t="str">
        <f>IF(OR(AND(B8&gt;=入力シート!B$256,B8&lt;=入力シート!F$256),AND(B8&gt;=入力シート!B$257,B8&lt;=入力シート!F$257),AND(B8&gt;=入力シート!B$258,B8&lt;=入力シート!F$258),AND(B8&gt;=入力シート!B$259,B8&lt;=入力シート!F$259),AND(B8&gt;=入力シート!B$260,B8&lt;=入力シート!F$260)),B8,"")</f>
        <v/>
      </c>
      <c r="D8" s="114">
        <f>IF(C8="",0,IF(ISERROR(VLOOKUP(B8,入力シート!B$256:M$260,11,0)),D7,VLOOKUP(B8,入力シート!B$256:M$260,11,0)))</f>
        <v>0</v>
      </c>
      <c r="F8" s="114">
        <f t="shared" si="1"/>
        <v>1904</v>
      </c>
      <c r="G8" s="114" t="str">
        <f>IF(OR(AND(F8&gt;=入力シート!B$263,F8&lt;=入力シート!F$263),AND(F8&gt;=入力シート!B$264,F8&lt;=入力シート!F$264),AND(F8&gt;=入力シート!B$265,F8&lt;=入力シート!F$265),AND(F8&gt;=入力シート!B$266,F8&lt;=入力シート!F$266),AND(F8&gt;=入力シート!B$267,F8&lt;=入力シート!F$267)),F8,"")</f>
        <v/>
      </c>
      <c r="H8" s="114">
        <f>IF(G8="",0,IF(ISERROR(VLOOKUP(F8,入力シート!B$263:M$267,11,0)),H7,VLOOKUP(F8,入力シート!B$263:M$267,11,0)))</f>
        <v>0</v>
      </c>
      <c r="J8" s="114">
        <f t="shared" si="2"/>
        <v>1904</v>
      </c>
      <c r="K8" s="114" t="str">
        <f>IF(OR(AND(J8&gt;=入力シート!B$271,J8&lt;=入力シート!F$271),AND(J8&gt;=入力シート!B$272,J8&lt;=入力シート!F$272),AND(J8&gt;=入力シート!B$273,J8&lt;=入力シート!F$273),AND(J8&gt;=入力シート!B$274,J8&lt;=入力シート!F$274),AND(J8&gt;=入力シート!B$275,J8&lt;=入力シート!F$275)),J8,"")</f>
        <v/>
      </c>
      <c r="L8" s="114">
        <f>IF(K8="",0,IF(ISERROR(VLOOKUP(J8,入力シート!B$271:M$275,11,0)),L7,VLOOKUP(J8,入力シート!B$271:M$275,11,0)))</f>
        <v>0</v>
      </c>
      <c r="N8" s="114">
        <f t="shared" si="3"/>
        <v>1904</v>
      </c>
      <c r="O8" s="114" t="str">
        <f>IF(OR(AND(N8&gt;=入力シート!B$278,N8&lt;=入力シート!F$278),AND(N8&gt;=入力シート!B$279,N8&lt;=入力シート!F$279),AND(N8&gt;=入力シート!B$280,N8&lt;=入力シート!F$280),AND(N8&gt;=入力シート!B$281,N8&lt;=入力シート!F$281),AND(N8&gt;=入力シート!B$282,N8&lt;=入力シート!F$282)),N8,"")</f>
        <v/>
      </c>
      <c r="P8" s="114">
        <f>IF(O8="",0,IF(ISERROR(VLOOKUP(N8,入力シート!B$278:M$282,11,0)),P7,VLOOKUP(N8,入力シート!B$278:M$282,11,0)))</f>
        <v>0</v>
      </c>
    </row>
    <row r="9" spans="2:16">
      <c r="B9" s="114">
        <f t="shared" si="0"/>
        <v>1905</v>
      </c>
      <c r="C9" s="114" t="str">
        <f>IF(OR(AND(B9&gt;=入力シート!B$256,B9&lt;=入力シート!F$256),AND(B9&gt;=入力シート!B$257,B9&lt;=入力シート!F$257),AND(B9&gt;=入力シート!B$258,B9&lt;=入力シート!F$258),AND(B9&gt;=入力シート!B$259,B9&lt;=入力シート!F$259),AND(B9&gt;=入力シート!B$260,B9&lt;=入力シート!F$260)),B9,"")</f>
        <v/>
      </c>
      <c r="D9" s="114">
        <f>IF(C9="",0,IF(ISERROR(VLOOKUP(B9,入力シート!B$256:M$260,11,0)),D8,VLOOKUP(B9,入力シート!B$256:M$260,11,0)))</f>
        <v>0</v>
      </c>
      <c r="F9" s="114">
        <f t="shared" si="1"/>
        <v>1905</v>
      </c>
      <c r="G9" s="114" t="str">
        <f>IF(OR(AND(F9&gt;=入力シート!B$263,F9&lt;=入力シート!F$263),AND(F9&gt;=入力シート!B$264,F9&lt;=入力シート!F$264),AND(F9&gt;=入力シート!B$265,F9&lt;=入力シート!F$265),AND(F9&gt;=入力シート!B$266,F9&lt;=入力シート!F$266),AND(F9&gt;=入力シート!B$267,F9&lt;=入力シート!F$267)),F9,"")</f>
        <v/>
      </c>
      <c r="H9" s="114">
        <f>IF(G9="",0,IF(ISERROR(VLOOKUP(F9,入力シート!B$263:M$267,11,0)),H8,VLOOKUP(F9,入力シート!B$263:M$267,11,0)))</f>
        <v>0</v>
      </c>
      <c r="J9" s="114">
        <f t="shared" si="2"/>
        <v>1905</v>
      </c>
      <c r="K9" s="114" t="str">
        <f>IF(OR(AND(J9&gt;=入力シート!B$271,J9&lt;=入力シート!F$271),AND(J9&gt;=入力シート!B$272,J9&lt;=入力シート!F$272),AND(J9&gt;=入力シート!B$273,J9&lt;=入力シート!F$273),AND(J9&gt;=入力シート!B$274,J9&lt;=入力シート!F$274),AND(J9&gt;=入力シート!B$275,J9&lt;=入力シート!F$275)),J9,"")</f>
        <v/>
      </c>
      <c r="L9" s="114">
        <f>IF(K9="",0,IF(ISERROR(VLOOKUP(J9,入力シート!B$271:M$275,11,0)),L8,VLOOKUP(J9,入力シート!B$271:M$275,11,0)))</f>
        <v>0</v>
      </c>
      <c r="N9" s="114">
        <f t="shared" si="3"/>
        <v>1905</v>
      </c>
      <c r="O9" s="114" t="str">
        <f>IF(OR(AND(N9&gt;=入力シート!B$278,N9&lt;=入力シート!F$278),AND(N9&gt;=入力シート!B$279,N9&lt;=入力シート!F$279),AND(N9&gt;=入力シート!B$280,N9&lt;=入力シート!F$280),AND(N9&gt;=入力シート!B$281,N9&lt;=入力シート!F$281),AND(N9&gt;=入力シート!B$282,N9&lt;=入力シート!F$282)),N9,"")</f>
        <v/>
      </c>
      <c r="P9" s="114">
        <f>IF(O9="",0,IF(ISERROR(VLOOKUP(N9,入力シート!B$278:M$282,11,0)),P8,VLOOKUP(N9,入力シート!B$278:M$282,11,0)))</f>
        <v>0</v>
      </c>
    </row>
    <row r="10" spans="2:16">
      <c r="B10" s="114">
        <f t="shared" si="0"/>
        <v>1906</v>
      </c>
      <c r="C10" s="114" t="str">
        <f>IF(OR(AND(B10&gt;=入力シート!B$256,B10&lt;=入力シート!F$256),AND(B10&gt;=入力シート!B$257,B10&lt;=入力シート!F$257),AND(B10&gt;=入力シート!B$258,B10&lt;=入力シート!F$258),AND(B10&gt;=入力シート!B$259,B10&lt;=入力シート!F$259),AND(B10&gt;=入力シート!B$260,B10&lt;=入力シート!F$260)),B10,"")</f>
        <v/>
      </c>
      <c r="D10" s="114">
        <f>IF(C10="",0,IF(ISERROR(VLOOKUP(B10,入力シート!B$256:M$260,11,0)),D9,VLOOKUP(B10,入力シート!B$256:M$260,11,0)))</f>
        <v>0</v>
      </c>
      <c r="F10" s="114">
        <f t="shared" si="1"/>
        <v>1906</v>
      </c>
      <c r="G10" s="114" t="str">
        <f>IF(OR(AND(F10&gt;=入力シート!B$263,F10&lt;=入力シート!F$263),AND(F10&gt;=入力シート!B$264,F10&lt;=入力シート!F$264),AND(F10&gt;=入力シート!B$265,F10&lt;=入力シート!F$265),AND(F10&gt;=入力シート!B$266,F10&lt;=入力シート!F$266),AND(F10&gt;=入力シート!B$267,F10&lt;=入力シート!F$267)),F10,"")</f>
        <v/>
      </c>
      <c r="H10" s="114">
        <f>IF(G10="",0,IF(ISERROR(VLOOKUP(F10,入力シート!B$263:M$267,11,0)),H9,VLOOKUP(F10,入力シート!B$263:M$267,11,0)))</f>
        <v>0</v>
      </c>
      <c r="J10" s="114">
        <f t="shared" si="2"/>
        <v>1906</v>
      </c>
      <c r="K10" s="114" t="str">
        <f>IF(OR(AND(J10&gt;=入力シート!B$271,J10&lt;=入力シート!F$271),AND(J10&gt;=入力シート!B$272,J10&lt;=入力シート!F$272),AND(J10&gt;=入力シート!B$273,J10&lt;=入力シート!F$273),AND(J10&gt;=入力シート!B$274,J10&lt;=入力シート!F$274),AND(J10&gt;=入力シート!B$275,J10&lt;=入力シート!F$275)),J10,"")</f>
        <v/>
      </c>
      <c r="L10" s="114">
        <f>IF(K10="",0,IF(ISERROR(VLOOKUP(J10,入力シート!B$271:M$275,11,0)),L9,VLOOKUP(J10,入力シート!B$271:M$275,11,0)))</f>
        <v>0</v>
      </c>
      <c r="N10" s="114">
        <f t="shared" si="3"/>
        <v>1906</v>
      </c>
      <c r="O10" s="114" t="str">
        <f>IF(OR(AND(N10&gt;=入力シート!B$278,N10&lt;=入力シート!F$278),AND(N10&gt;=入力シート!B$279,N10&lt;=入力シート!F$279),AND(N10&gt;=入力シート!B$280,N10&lt;=入力シート!F$280),AND(N10&gt;=入力シート!B$281,N10&lt;=入力シート!F$281),AND(N10&gt;=入力シート!B$282,N10&lt;=入力シート!F$282)),N10,"")</f>
        <v/>
      </c>
      <c r="P10" s="114">
        <f>IF(O10="",0,IF(ISERROR(VLOOKUP(N10,入力シート!B$278:M$282,11,0)),P9,VLOOKUP(N10,入力シート!B$278:M$282,11,0)))</f>
        <v>0</v>
      </c>
    </row>
    <row r="11" spans="2:16">
      <c r="B11" s="114">
        <f t="shared" si="0"/>
        <v>1907</v>
      </c>
      <c r="C11" s="114" t="str">
        <f>IF(OR(AND(B11&gt;=入力シート!B$256,B11&lt;=入力シート!F$256),AND(B11&gt;=入力シート!B$257,B11&lt;=入力シート!F$257),AND(B11&gt;=入力シート!B$258,B11&lt;=入力シート!F$258),AND(B11&gt;=入力シート!B$259,B11&lt;=入力シート!F$259),AND(B11&gt;=入力シート!B$260,B11&lt;=入力シート!F$260)),B11,"")</f>
        <v/>
      </c>
      <c r="D11" s="114">
        <f>IF(C11="",0,IF(ISERROR(VLOOKUP(B11,入力シート!B$256:M$260,11,0)),D10,VLOOKUP(B11,入力シート!B$256:M$260,11,0)))</f>
        <v>0</v>
      </c>
      <c r="F11" s="114">
        <f t="shared" si="1"/>
        <v>1907</v>
      </c>
      <c r="G11" s="114" t="str">
        <f>IF(OR(AND(F11&gt;=入力シート!B$263,F11&lt;=入力シート!F$263),AND(F11&gt;=入力シート!B$264,F11&lt;=入力シート!F$264),AND(F11&gt;=入力シート!B$265,F11&lt;=入力シート!F$265),AND(F11&gt;=入力シート!B$266,F11&lt;=入力シート!F$266),AND(F11&gt;=入力シート!B$267,F11&lt;=入力シート!F$267)),F11,"")</f>
        <v/>
      </c>
      <c r="H11" s="114">
        <f>IF(G11="",0,IF(ISERROR(VLOOKUP(F11,入力シート!B$263:M$267,11,0)),H10,VLOOKUP(F11,入力シート!B$263:M$267,11,0)))</f>
        <v>0</v>
      </c>
      <c r="J11" s="114">
        <f t="shared" si="2"/>
        <v>1907</v>
      </c>
      <c r="K11" s="114" t="str">
        <f>IF(OR(AND(J11&gt;=入力シート!B$271,J11&lt;=入力シート!F$271),AND(J11&gt;=入力シート!B$272,J11&lt;=入力シート!F$272),AND(J11&gt;=入力シート!B$273,J11&lt;=入力シート!F$273),AND(J11&gt;=入力シート!B$274,J11&lt;=入力シート!F$274),AND(J11&gt;=入力シート!B$275,J11&lt;=入力シート!F$275)),J11,"")</f>
        <v/>
      </c>
      <c r="L11" s="114">
        <f>IF(K11="",0,IF(ISERROR(VLOOKUP(J11,入力シート!B$271:M$275,11,0)),L10,VLOOKUP(J11,入力シート!B$271:M$275,11,0)))</f>
        <v>0</v>
      </c>
      <c r="N11" s="114">
        <f t="shared" si="3"/>
        <v>1907</v>
      </c>
      <c r="O11" s="114" t="str">
        <f>IF(OR(AND(N11&gt;=入力シート!B$278,N11&lt;=入力シート!F$278),AND(N11&gt;=入力シート!B$279,N11&lt;=入力シート!F$279),AND(N11&gt;=入力シート!B$280,N11&lt;=入力シート!F$280),AND(N11&gt;=入力シート!B$281,N11&lt;=入力シート!F$281),AND(N11&gt;=入力シート!B$282,N11&lt;=入力シート!F$282)),N11,"")</f>
        <v/>
      </c>
      <c r="P11" s="114">
        <f>IF(O11="",0,IF(ISERROR(VLOOKUP(N11,入力シート!B$278:M$282,11,0)),P10,VLOOKUP(N11,入力シート!B$278:M$282,11,0)))</f>
        <v>0</v>
      </c>
    </row>
    <row r="12" spans="2:16">
      <c r="B12" s="114">
        <f t="shared" si="0"/>
        <v>1908</v>
      </c>
      <c r="C12" s="114" t="str">
        <f>IF(OR(AND(B12&gt;=入力シート!B$256,B12&lt;=入力シート!F$256),AND(B12&gt;=入力シート!B$257,B12&lt;=入力シート!F$257),AND(B12&gt;=入力シート!B$258,B12&lt;=入力シート!F$258),AND(B12&gt;=入力シート!B$259,B12&lt;=入力シート!F$259),AND(B12&gt;=入力シート!B$260,B12&lt;=入力シート!F$260)),B12,"")</f>
        <v/>
      </c>
      <c r="D12" s="114">
        <f>IF(C12="",0,IF(ISERROR(VLOOKUP(B12,入力シート!B$256:M$260,11,0)),D11,VLOOKUP(B12,入力シート!B$256:M$260,11,0)))</f>
        <v>0</v>
      </c>
      <c r="F12" s="114">
        <f t="shared" si="1"/>
        <v>1908</v>
      </c>
      <c r="G12" s="114" t="str">
        <f>IF(OR(AND(F12&gt;=入力シート!B$263,F12&lt;=入力シート!F$263),AND(F12&gt;=入力シート!B$264,F12&lt;=入力シート!F$264),AND(F12&gt;=入力シート!B$265,F12&lt;=入力シート!F$265),AND(F12&gt;=入力シート!B$266,F12&lt;=入力シート!F$266),AND(F12&gt;=入力シート!B$267,F12&lt;=入力シート!F$267)),F12,"")</f>
        <v/>
      </c>
      <c r="H12" s="114">
        <f>IF(G12="",0,IF(ISERROR(VLOOKUP(F12,入力シート!B$263:M$267,11,0)),H11,VLOOKUP(F12,入力シート!B$263:M$267,11,0)))</f>
        <v>0</v>
      </c>
      <c r="J12" s="114">
        <f t="shared" si="2"/>
        <v>1908</v>
      </c>
      <c r="K12" s="114" t="str">
        <f>IF(OR(AND(J12&gt;=入力シート!B$271,J12&lt;=入力シート!F$271),AND(J12&gt;=入力シート!B$272,J12&lt;=入力シート!F$272),AND(J12&gt;=入力シート!B$273,J12&lt;=入力シート!F$273),AND(J12&gt;=入力シート!B$274,J12&lt;=入力シート!F$274),AND(J12&gt;=入力シート!B$275,J12&lt;=入力シート!F$275)),J12,"")</f>
        <v/>
      </c>
      <c r="L12" s="114">
        <f>IF(K12="",0,IF(ISERROR(VLOOKUP(J12,入力シート!B$271:M$275,11,0)),L11,VLOOKUP(J12,入力シート!B$271:M$275,11,0)))</f>
        <v>0</v>
      </c>
      <c r="N12" s="114">
        <f t="shared" si="3"/>
        <v>1908</v>
      </c>
      <c r="O12" s="114" t="str">
        <f>IF(OR(AND(N12&gt;=入力シート!B$278,N12&lt;=入力シート!F$278),AND(N12&gt;=入力シート!B$279,N12&lt;=入力シート!F$279),AND(N12&gt;=入力シート!B$280,N12&lt;=入力シート!F$280),AND(N12&gt;=入力シート!B$281,N12&lt;=入力シート!F$281),AND(N12&gt;=入力シート!B$282,N12&lt;=入力シート!F$282)),N12,"")</f>
        <v/>
      </c>
      <c r="P12" s="114">
        <f>IF(O12="",0,IF(ISERROR(VLOOKUP(N12,入力シート!B$278:M$282,11,0)),P11,VLOOKUP(N12,入力シート!B$278:M$282,11,0)))</f>
        <v>0</v>
      </c>
    </row>
    <row r="13" spans="2:16">
      <c r="B13" s="114">
        <f t="shared" si="0"/>
        <v>1909</v>
      </c>
      <c r="C13" s="114" t="str">
        <f>IF(OR(AND(B13&gt;=入力シート!B$256,B13&lt;=入力シート!F$256),AND(B13&gt;=入力シート!B$257,B13&lt;=入力シート!F$257),AND(B13&gt;=入力シート!B$258,B13&lt;=入力シート!F$258),AND(B13&gt;=入力シート!B$259,B13&lt;=入力シート!F$259),AND(B13&gt;=入力シート!B$260,B13&lt;=入力シート!F$260)),B13,"")</f>
        <v/>
      </c>
      <c r="D13" s="114">
        <f>IF(C13="",0,IF(ISERROR(VLOOKUP(B13,入力シート!B$256:M$260,11,0)),D12,VLOOKUP(B13,入力シート!B$256:M$260,11,0)))</f>
        <v>0</v>
      </c>
      <c r="F13" s="114">
        <f t="shared" si="1"/>
        <v>1909</v>
      </c>
      <c r="G13" s="114" t="str">
        <f>IF(OR(AND(F13&gt;=入力シート!B$263,F13&lt;=入力シート!F$263),AND(F13&gt;=入力シート!B$264,F13&lt;=入力シート!F$264),AND(F13&gt;=入力シート!B$265,F13&lt;=入力シート!F$265),AND(F13&gt;=入力シート!B$266,F13&lt;=入力シート!F$266),AND(F13&gt;=入力シート!B$267,F13&lt;=入力シート!F$267)),F13,"")</f>
        <v/>
      </c>
      <c r="H13" s="114">
        <f>IF(G13="",0,IF(ISERROR(VLOOKUP(F13,入力シート!B$263:M$267,11,0)),H12,VLOOKUP(F13,入力シート!B$263:M$267,11,0)))</f>
        <v>0</v>
      </c>
      <c r="J13" s="114">
        <f t="shared" si="2"/>
        <v>1909</v>
      </c>
      <c r="K13" s="114" t="str">
        <f>IF(OR(AND(J13&gt;=入力シート!B$271,J13&lt;=入力シート!F$271),AND(J13&gt;=入力シート!B$272,J13&lt;=入力シート!F$272),AND(J13&gt;=入力シート!B$273,J13&lt;=入力シート!F$273),AND(J13&gt;=入力シート!B$274,J13&lt;=入力シート!F$274),AND(J13&gt;=入力シート!B$275,J13&lt;=入力シート!F$275)),J13,"")</f>
        <v/>
      </c>
      <c r="L13" s="114">
        <f>IF(K13="",0,IF(ISERROR(VLOOKUP(J13,入力シート!B$271:M$275,11,0)),L12,VLOOKUP(J13,入力シート!B$271:M$275,11,0)))</f>
        <v>0</v>
      </c>
      <c r="N13" s="114">
        <f t="shared" si="3"/>
        <v>1909</v>
      </c>
      <c r="O13" s="114" t="str">
        <f>IF(OR(AND(N13&gt;=入力シート!B$278,N13&lt;=入力シート!F$278),AND(N13&gt;=入力シート!B$279,N13&lt;=入力シート!F$279),AND(N13&gt;=入力シート!B$280,N13&lt;=入力シート!F$280),AND(N13&gt;=入力シート!B$281,N13&lt;=入力シート!F$281),AND(N13&gt;=入力シート!B$282,N13&lt;=入力シート!F$282)),N13,"")</f>
        <v/>
      </c>
      <c r="P13" s="114">
        <f>IF(O13="",0,IF(ISERROR(VLOOKUP(N13,入力シート!B$278:M$282,11,0)),P12,VLOOKUP(N13,入力シート!B$278:M$282,11,0)))</f>
        <v>0</v>
      </c>
    </row>
    <row r="14" spans="2:16">
      <c r="B14" s="114">
        <f t="shared" si="0"/>
        <v>1910</v>
      </c>
      <c r="C14" s="114" t="str">
        <f>IF(OR(AND(B14&gt;=入力シート!B$256,B14&lt;=入力シート!F$256),AND(B14&gt;=入力シート!B$257,B14&lt;=入力シート!F$257),AND(B14&gt;=入力シート!B$258,B14&lt;=入力シート!F$258),AND(B14&gt;=入力シート!B$259,B14&lt;=入力シート!F$259),AND(B14&gt;=入力シート!B$260,B14&lt;=入力シート!F$260)),B14,"")</f>
        <v/>
      </c>
      <c r="D14" s="114">
        <f>IF(C14="",0,IF(ISERROR(VLOOKUP(B14,入力シート!B$256:M$260,11,0)),D13,VLOOKUP(B14,入力シート!B$256:M$260,11,0)))</f>
        <v>0</v>
      </c>
      <c r="F14" s="114">
        <f t="shared" si="1"/>
        <v>1910</v>
      </c>
      <c r="G14" s="114" t="str">
        <f>IF(OR(AND(F14&gt;=入力シート!B$263,F14&lt;=入力シート!F$263),AND(F14&gt;=入力シート!B$264,F14&lt;=入力シート!F$264),AND(F14&gt;=入力シート!B$265,F14&lt;=入力シート!F$265),AND(F14&gt;=入力シート!B$266,F14&lt;=入力シート!F$266),AND(F14&gt;=入力シート!B$267,F14&lt;=入力シート!F$267)),F14,"")</f>
        <v/>
      </c>
      <c r="H14" s="114">
        <f>IF(G14="",0,IF(ISERROR(VLOOKUP(F14,入力シート!B$263:M$267,11,0)),H13,VLOOKUP(F14,入力シート!B$263:M$267,11,0)))</f>
        <v>0</v>
      </c>
      <c r="J14" s="114">
        <f t="shared" si="2"/>
        <v>1910</v>
      </c>
      <c r="K14" s="114" t="str">
        <f>IF(OR(AND(J14&gt;=入力シート!B$271,J14&lt;=入力シート!F$271),AND(J14&gt;=入力シート!B$272,J14&lt;=入力シート!F$272),AND(J14&gt;=入力シート!B$273,J14&lt;=入力シート!F$273),AND(J14&gt;=入力シート!B$274,J14&lt;=入力シート!F$274),AND(J14&gt;=入力シート!B$275,J14&lt;=入力シート!F$275)),J14,"")</f>
        <v/>
      </c>
      <c r="L14" s="114">
        <f>IF(K14="",0,IF(ISERROR(VLOOKUP(J14,入力シート!B$271:M$275,11,0)),L13,VLOOKUP(J14,入力シート!B$271:M$275,11,0)))</f>
        <v>0</v>
      </c>
      <c r="N14" s="114">
        <f t="shared" si="3"/>
        <v>1910</v>
      </c>
      <c r="O14" s="114" t="str">
        <f>IF(OR(AND(N14&gt;=入力シート!B$278,N14&lt;=入力シート!F$278),AND(N14&gt;=入力シート!B$279,N14&lt;=入力シート!F$279),AND(N14&gt;=入力シート!B$280,N14&lt;=入力シート!F$280),AND(N14&gt;=入力シート!B$281,N14&lt;=入力シート!F$281),AND(N14&gt;=入力シート!B$282,N14&lt;=入力シート!F$282)),N14,"")</f>
        <v/>
      </c>
      <c r="P14" s="114">
        <f>IF(O14="",0,IF(ISERROR(VLOOKUP(N14,入力シート!B$278:M$282,11,0)),P13,VLOOKUP(N14,入力シート!B$278:M$282,11,0)))</f>
        <v>0</v>
      </c>
    </row>
    <row r="15" spans="2:16">
      <c r="B15" s="114">
        <f t="shared" si="0"/>
        <v>1911</v>
      </c>
      <c r="C15" s="114" t="str">
        <f>IF(OR(AND(B15&gt;=入力シート!B$256,B15&lt;=入力シート!F$256),AND(B15&gt;=入力シート!B$257,B15&lt;=入力シート!F$257),AND(B15&gt;=入力シート!B$258,B15&lt;=入力シート!F$258),AND(B15&gt;=入力シート!B$259,B15&lt;=入力シート!F$259),AND(B15&gt;=入力シート!B$260,B15&lt;=入力シート!F$260)),B15,"")</f>
        <v/>
      </c>
      <c r="D15" s="114">
        <f>IF(C15="",0,IF(ISERROR(VLOOKUP(B15,入力シート!B$256:M$260,11,0)),D14,VLOOKUP(B15,入力シート!B$256:M$260,11,0)))</f>
        <v>0</v>
      </c>
      <c r="F15" s="114">
        <f t="shared" si="1"/>
        <v>1911</v>
      </c>
      <c r="G15" s="114" t="str">
        <f>IF(OR(AND(F15&gt;=入力シート!B$263,F15&lt;=入力シート!F$263),AND(F15&gt;=入力シート!B$264,F15&lt;=入力シート!F$264),AND(F15&gt;=入力シート!B$265,F15&lt;=入力シート!F$265),AND(F15&gt;=入力シート!B$266,F15&lt;=入力シート!F$266),AND(F15&gt;=入力シート!B$267,F15&lt;=入力シート!F$267)),F15,"")</f>
        <v/>
      </c>
      <c r="H15" s="114">
        <f>IF(G15="",0,IF(ISERROR(VLOOKUP(F15,入力シート!B$263:M$267,11,0)),H14,VLOOKUP(F15,入力シート!B$263:M$267,11,0)))</f>
        <v>0</v>
      </c>
      <c r="J15" s="114">
        <f t="shared" si="2"/>
        <v>1911</v>
      </c>
      <c r="K15" s="114" t="str">
        <f>IF(OR(AND(J15&gt;=入力シート!B$271,J15&lt;=入力シート!F$271),AND(J15&gt;=入力シート!B$272,J15&lt;=入力シート!F$272),AND(J15&gt;=入力シート!B$273,J15&lt;=入力シート!F$273),AND(J15&gt;=入力シート!B$274,J15&lt;=入力シート!F$274),AND(J15&gt;=入力シート!B$275,J15&lt;=入力シート!F$275)),J15,"")</f>
        <v/>
      </c>
      <c r="L15" s="114">
        <f>IF(K15="",0,IF(ISERROR(VLOOKUP(J15,入力シート!B$271:M$275,11,0)),L14,VLOOKUP(J15,入力シート!B$271:M$275,11,0)))</f>
        <v>0</v>
      </c>
      <c r="N15" s="114">
        <f t="shared" si="3"/>
        <v>1911</v>
      </c>
      <c r="O15" s="114" t="str">
        <f>IF(OR(AND(N15&gt;=入力シート!B$278,N15&lt;=入力シート!F$278),AND(N15&gt;=入力シート!B$279,N15&lt;=入力シート!F$279),AND(N15&gt;=入力シート!B$280,N15&lt;=入力シート!F$280),AND(N15&gt;=入力シート!B$281,N15&lt;=入力シート!F$281),AND(N15&gt;=入力シート!B$282,N15&lt;=入力シート!F$282)),N15,"")</f>
        <v/>
      </c>
      <c r="P15" s="114">
        <f>IF(O15="",0,IF(ISERROR(VLOOKUP(N15,入力シート!B$278:M$282,11,0)),P14,VLOOKUP(N15,入力シート!B$278:M$282,11,0)))</f>
        <v>0</v>
      </c>
    </row>
    <row r="16" spans="2:16">
      <c r="B16" s="114">
        <f t="shared" si="0"/>
        <v>1912</v>
      </c>
      <c r="C16" s="114" t="str">
        <f>IF(OR(AND(B16&gt;=入力シート!B$256,B16&lt;=入力シート!F$256),AND(B16&gt;=入力シート!B$257,B16&lt;=入力シート!F$257),AND(B16&gt;=入力シート!B$258,B16&lt;=入力シート!F$258),AND(B16&gt;=入力シート!B$259,B16&lt;=入力シート!F$259),AND(B16&gt;=入力シート!B$260,B16&lt;=入力シート!F$260)),B16,"")</f>
        <v/>
      </c>
      <c r="D16" s="114">
        <f>IF(C16="",0,IF(ISERROR(VLOOKUP(B16,入力シート!B$256:M$260,11,0)),D15,VLOOKUP(B16,入力シート!B$256:M$260,11,0)))</f>
        <v>0</v>
      </c>
      <c r="F16" s="114">
        <f t="shared" si="1"/>
        <v>1912</v>
      </c>
      <c r="G16" s="114" t="str">
        <f>IF(OR(AND(F16&gt;=入力シート!B$263,F16&lt;=入力シート!F$263),AND(F16&gt;=入力シート!B$264,F16&lt;=入力シート!F$264),AND(F16&gt;=入力シート!B$265,F16&lt;=入力シート!F$265),AND(F16&gt;=入力シート!B$266,F16&lt;=入力シート!F$266),AND(F16&gt;=入力シート!B$267,F16&lt;=入力シート!F$267)),F16,"")</f>
        <v/>
      </c>
      <c r="H16" s="114">
        <f>IF(G16="",0,IF(ISERROR(VLOOKUP(F16,入力シート!B$263:M$267,11,0)),H15,VLOOKUP(F16,入力シート!B$263:M$267,11,0)))</f>
        <v>0</v>
      </c>
      <c r="J16" s="114">
        <f t="shared" si="2"/>
        <v>1912</v>
      </c>
      <c r="K16" s="114" t="str">
        <f>IF(OR(AND(J16&gt;=入力シート!B$271,J16&lt;=入力シート!F$271),AND(J16&gt;=入力シート!B$272,J16&lt;=入力シート!F$272),AND(J16&gt;=入力シート!B$273,J16&lt;=入力シート!F$273),AND(J16&gt;=入力シート!B$274,J16&lt;=入力シート!F$274),AND(J16&gt;=入力シート!B$275,J16&lt;=入力シート!F$275)),J16,"")</f>
        <v/>
      </c>
      <c r="L16" s="114">
        <f>IF(K16="",0,IF(ISERROR(VLOOKUP(J16,入力シート!B$271:M$275,11,0)),L15,VLOOKUP(J16,入力シート!B$271:M$275,11,0)))</f>
        <v>0</v>
      </c>
      <c r="N16" s="114">
        <f t="shared" si="3"/>
        <v>1912</v>
      </c>
      <c r="O16" s="114" t="str">
        <f>IF(OR(AND(N16&gt;=入力シート!B$278,N16&lt;=入力シート!F$278),AND(N16&gt;=入力シート!B$279,N16&lt;=入力シート!F$279),AND(N16&gt;=入力シート!B$280,N16&lt;=入力シート!F$280),AND(N16&gt;=入力シート!B$281,N16&lt;=入力シート!F$281),AND(N16&gt;=入力シート!B$282,N16&lt;=入力シート!F$282)),N16,"")</f>
        <v/>
      </c>
      <c r="P16" s="114">
        <f>IF(O16="",0,IF(ISERROR(VLOOKUP(N16,入力シート!B$278:M$282,11,0)),P15,VLOOKUP(N16,入力シート!B$278:M$282,11,0)))</f>
        <v>0</v>
      </c>
    </row>
    <row r="17" spans="2:16">
      <c r="B17" s="114">
        <f t="shared" si="0"/>
        <v>1913</v>
      </c>
      <c r="C17" s="114" t="str">
        <f>IF(OR(AND(B17&gt;=入力シート!B$256,B17&lt;=入力シート!F$256),AND(B17&gt;=入力シート!B$257,B17&lt;=入力シート!F$257),AND(B17&gt;=入力シート!B$258,B17&lt;=入力シート!F$258),AND(B17&gt;=入力シート!B$259,B17&lt;=入力シート!F$259),AND(B17&gt;=入力シート!B$260,B17&lt;=入力シート!F$260)),B17,"")</f>
        <v/>
      </c>
      <c r="D17" s="114">
        <f>IF(C17="",0,IF(ISERROR(VLOOKUP(B17,入力シート!B$256:M$260,11,0)),D16,VLOOKUP(B17,入力シート!B$256:M$260,11,0)))</f>
        <v>0</v>
      </c>
      <c r="F17" s="114">
        <f t="shared" si="1"/>
        <v>1913</v>
      </c>
      <c r="G17" s="114" t="str">
        <f>IF(OR(AND(F17&gt;=入力シート!B$263,F17&lt;=入力シート!F$263),AND(F17&gt;=入力シート!B$264,F17&lt;=入力シート!F$264),AND(F17&gt;=入力シート!B$265,F17&lt;=入力シート!F$265),AND(F17&gt;=入力シート!B$266,F17&lt;=入力シート!F$266),AND(F17&gt;=入力シート!B$267,F17&lt;=入力シート!F$267)),F17,"")</f>
        <v/>
      </c>
      <c r="H17" s="114">
        <f>IF(G17="",0,IF(ISERROR(VLOOKUP(F17,入力シート!B$263:M$267,11,0)),H16,VLOOKUP(F17,入力シート!B$263:M$267,11,0)))</f>
        <v>0</v>
      </c>
      <c r="J17" s="114">
        <f t="shared" si="2"/>
        <v>1913</v>
      </c>
      <c r="K17" s="114" t="str">
        <f>IF(OR(AND(J17&gt;=入力シート!B$271,J17&lt;=入力シート!F$271),AND(J17&gt;=入力シート!B$272,J17&lt;=入力シート!F$272),AND(J17&gt;=入力シート!B$273,J17&lt;=入力シート!F$273),AND(J17&gt;=入力シート!B$274,J17&lt;=入力シート!F$274),AND(J17&gt;=入力シート!B$275,J17&lt;=入力シート!F$275)),J17,"")</f>
        <v/>
      </c>
      <c r="L17" s="114">
        <f>IF(K17="",0,IF(ISERROR(VLOOKUP(J17,入力シート!B$271:M$275,11,0)),L16,VLOOKUP(J17,入力シート!B$271:M$275,11,0)))</f>
        <v>0</v>
      </c>
      <c r="N17" s="114">
        <f t="shared" si="3"/>
        <v>1913</v>
      </c>
      <c r="O17" s="114" t="str">
        <f>IF(OR(AND(N17&gt;=入力シート!B$278,N17&lt;=入力シート!F$278),AND(N17&gt;=入力シート!B$279,N17&lt;=入力シート!F$279),AND(N17&gt;=入力シート!B$280,N17&lt;=入力シート!F$280),AND(N17&gt;=入力シート!B$281,N17&lt;=入力シート!F$281),AND(N17&gt;=入力シート!B$282,N17&lt;=入力シート!F$282)),N17,"")</f>
        <v/>
      </c>
      <c r="P17" s="114">
        <f>IF(O17="",0,IF(ISERROR(VLOOKUP(N17,入力シート!B$278:M$282,11,0)),P16,VLOOKUP(N17,入力シート!B$278:M$282,11,0)))</f>
        <v>0</v>
      </c>
    </row>
    <row r="18" spans="2:16">
      <c r="B18" s="114">
        <f t="shared" si="0"/>
        <v>1914</v>
      </c>
      <c r="C18" s="114" t="str">
        <f>IF(OR(AND(B18&gt;=入力シート!B$256,B18&lt;=入力シート!F$256),AND(B18&gt;=入力シート!B$257,B18&lt;=入力シート!F$257),AND(B18&gt;=入力シート!B$258,B18&lt;=入力シート!F$258),AND(B18&gt;=入力シート!B$259,B18&lt;=入力シート!F$259),AND(B18&gt;=入力シート!B$260,B18&lt;=入力シート!F$260)),B18,"")</f>
        <v/>
      </c>
      <c r="D18" s="114">
        <f>IF(C18="",0,IF(ISERROR(VLOOKUP(B18,入力シート!B$256:M$260,11,0)),D17,VLOOKUP(B18,入力シート!B$256:M$260,11,0)))</f>
        <v>0</v>
      </c>
      <c r="F18" s="114">
        <f t="shared" si="1"/>
        <v>1914</v>
      </c>
      <c r="G18" s="114" t="str">
        <f>IF(OR(AND(F18&gt;=入力シート!B$263,F18&lt;=入力シート!F$263),AND(F18&gt;=入力シート!B$264,F18&lt;=入力シート!F$264),AND(F18&gt;=入力シート!B$265,F18&lt;=入力シート!F$265),AND(F18&gt;=入力シート!B$266,F18&lt;=入力シート!F$266),AND(F18&gt;=入力シート!B$267,F18&lt;=入力シート!F$267)),F18,"")</f>
        <v/>
      </c>
      <c r="H18" s="114">
        <f>IF(G18="",0,IF(ISERROR(VLOOKUP(F18,入力シート!B$263:M$267,11,0)),H17,VLOOKUP(F18,入力シート!B$263:M$267,11,0)))</f>
        <v>0</v>
      </c>
      <c r="J18" s="114">
        <f t="shared" si="2"/>
        <v>1914</v>
      </c>
      <c r="K18" s="114" t="str">
        <f>IF(OR(AND(J18&gt;=入力シート!B$271,J18&lt;=入力シート!F$271),AND(J18&gt;=入力シート!B$272,J18&lt;=入力シート!F$272),AND(J18&gt;=入力シート!B$273,J18&lt;=入力シート!F$273),AND(J18&gt;=入力シート!B$274,J18&lt;=入力シート!F$274),AND(J18&gt;=入力シート!B$275,J18&lt;=入力シート!F$275)),J18,"")</f>
        <v/>
      </c>
      <c r="L18" s="114">
        <f>IF(K18="",0,IF(ISERROR(VLOOKUP(J18,入力シート!B$271:M$275,11,0)),L17,VLOOKUP(J18,入力シート!B$271:M$275,11,0)))</f>
        <v>0</v>
      </c>
      <c r="N18" s="114">
        <f t="shared" si="3"/>
        <v>1914</v>
      </c>
      <c r="O18" s="114" t="str">
        <f>IF(OR(AND(N18&gt;=入力シート!B$278,N18&lt;=入力シート!F$278),AND(N18&gt;=入力シート!B$279,N18&lt;=入力シート!F$279),AND(N18&gt;=入力シート!B$280,N18&lt;=入力シート!F$280),AND(N18&gt;=入力シート!B$281,N18&lt;=入力シート!F$281),AND(N18&gt;=入力シート!B$282,N18&lt;=入力シート!F$282)),N18,"")</f>
        <v/>
      </c>
      <c r="P18" s="114">
        <f>IF(O18="",0,IF(ISERROR(VLOOKUP(N18,入力シート!B$278:M$282,11,0)),P17,VLOOKUP(N18,入力シート!B$278:M$282,11,0)))</f>
        <v>0</v>
      </c>
    </row>
    <row r="19" spans="2:16">
      <c r="B19" s="114">
        <f t="shared" si="0"/>
        <v>1915</v>
      </c>
      <c r="C19" s="114" t="str">
        <f>IF(OR(AND(B19&gt;=入力シート!B$256,B19&lt;=入力シート!F$256),AND(B19&gt;=入力シート!B$257,B19&lt;=入力シート!F$257),AND(B19&gt;=入力シート!B$258,B19&lt;=入力シート!F$258),AND(B19&gt;=入力シート!B$259,B19&lt;=入力シート!F$259),AND(B19&gt;=入力シート!B$260,B19&lt;=入力シート!F$260)),B19,"")</f>
        <v/>
      </c>
      <c r="D19" s="114">
        <f>IF(C19="",0,IF(ISERROR(VLOOKUP(B19,入力シート!B$256:M$260,11,0)),D18,VLOOKUP(B19,入力シート!B$256:M$260,11,0)))</f>
        <v>0</v>
      </c>
      <c r="F19" s="114">
        <f t="shared" si="1"/>
        <v>1915</v>
      </c>
      <c r="G19" s="114" t="str">
        <f>IF(OR(AND(F19&gt;=入力シート!B$263,F19&lt;=入力シート!F$263),AND(F19&gt;=入力シート!B$264,F19&lt;=入力シート!F$264),AND(F19&gt;=入力シート!B$265,F19&lt;=入力シート!F$265),AND(F19&gt;=入力シート!B$266,F19&lt;=入力シート!F$266),AND(F19&gt;=入力シート!B$267,F19&lt;=入力シート!F$267)),F19,"")</f>
        <v/>
      </c>
      <c r="H19" s="114">
        <f>IF(G19="",0,IF(ISERROR(VLOOKUP(F19,入力シート!B$263:M$267,11,0)),H18,VLOOKUP(F19,入力シート!B$263:M$267,11,0)))</f>
        <v>0</v>
      </c>
      <c r="J19" s="114">
        <f t="shared" si="2"/>
        <v>1915</v>
      </c>
      <c r="K19" s="114" t="str">
        <f>IF(OR(AND(J19&gt;=入力シート!B$271,J19&lt;=入力シート!F$271),AND(J19&gt;=入力シート!B$272,J19&lt;=入力シート!F$272),AND(J19&gt;=入力シート!B$273,J19&lt;=入力シート!F$273),AND(J19&gt;=入力シート!B$274,J19&lt;=入力シート!F$274),AND(J19&gt;=入力シート!B$275,J19&lt;=入力シート!F$275)),J19,"")</f>
        <v/>
      </c>
      <c r="L19" s="114">
        <f>IF(K19="",0,IF(ISERROR(VLOOKUP(J19,入力シート!B$271:M$275,11,0)),L18,VLOOKUP(J19,入力シート!B$271:M$275,11,0)))</f>
        <v>0</v>
      </c>
      <c r="N19" s="114">
        <f t="shared" si="3"/>
        <v>1915</v>
      </c>
      <c r="O19" s="114" t="str">
        <f>IF(OR(AND(N19&gt;=入力シート!B$278,N19&lt;=入力シート!F$278),AND(N19&gt;=入力シート!B$279,N19&lt;=入力シート!F$279),AND(N19&gt;=入力シート!B$280,N19&lt;=入力シート!F$280),AND(N19&gt;=入力シート!B$281,N19&lt;=入力シート!F$281),AND(N19&gt;=入力シート!B$282,N19&lt;=入力シート!F$282)),N19,"")</f>
        <v/>
      </c>
      <c r="P19" s="114">
        <f>IF(O19="",0,IF(ISERROR(VLOOKUP(N19,入力シート!B$278:M$282,11,0)),P18,VLOOKUP(N19,入力シート!B$278:M$282,11,0)))</f>
        <v>0</v>
      </c>
    </row>
    <row r="20" spans="2:16">
      <c r="B20" s="114">
        <f t="shared" si="0"/>
        <v>1916</v>
      </c>
      <c r="C20" s="114" t="str">
        <f>IF(OR(AND(B20&gt;=入力シート!B$256,B20&lt;=入力シート!F$256),AND(B20&gt;=入力シート!B$257,B20&lt;=入力シート!F$257),AND(B20&gt;=入力シート!B$258,B20&lt;=入力シート!F$258),AND(B20&gt;=入力シート!B$259,B20&lt;=入力シート!F$259),AND(B20&gt;=入力シート!B$260,B20&lt;=入力シート!F$260)),B20,"")</f>
        <v/>
      </c>
      <c r="D20" s="114">
        <f>IF(C20="",0,IF(ISERROR(VLOOKUP(B20,入力シート!B$256:M$260,11,0)),D19,VLOOKUP(B20,入力シート!B$256:M$260,11,0)))</f>
        <v>0</v>
      </c>
      <c r="F20" s="114">
        <f t="shared" si="1"/>
        <v>1916</v>
      </c>
      <c r="G20" s="114" t="str">
        <f>IF(OR(AND(F20&gt;=入力シート!B$263,F20&lt;=入力シート!F$263),AND(F20&gt;=入力シート!B$264,F20&lt;=入力シート!F$264),AND(F20&gt;=入力シート!B$265,F20&lt;=入力シート!F$265),AND(F20&gt;=入力シート!B$266,F20&lt;=入力シート!F$266),AND(F20&gt;=入力シート!B$267,F20&lt;=入力シート!F$267)),F20,"")</f>
        <v/>
      </c>
      <c r="H20" s="114">
        <f>IF(G20="",0,IF(ISERROR(VLOOKUP(F20,入力シート!B$263:M$267,11,0)),H19,VLOOKUP(F20,入力シート!B$263:M$267,11,0)))</f>
        <v>0</v>
      </c>
      <c r="J20" s="114">
        <f t="shared" si="2"/>
        <v>1916</v>
      </c>
      <c r="K20" s="114" t="str">
        <f>IF(OR(AND(J20&gt;=入力シート!B$271,J20&lt;=入力シート!F$271),AND(J20&gt;=入力シート!B$272,J20&lt;=入力シート!F$272),AND(J20&gt;=入力シート!B$273,J20&lt;=入力シート!F$273),AND(J20&gt;=入力シート!B$274,J20&lt;=入力シート!F$274),AND(J20&gt;=入力シート!B$275,J20&lt;=入力シート!F$275)),J20,"")</f>
        <v/>
      </c>
      <c r="L20" s="114">
        <f>IF(K20="",0,IF(ISERROR(VLOOKUP(J20,入力シート!B$271:M$275,11,0)),L19,VLOOKUP(J20,入力シート!B$271:M$275,11,0)))</f>
        <v>0</v>
      </c>
      <c r="N20" s="114">
        <f t="shared" si="3"/>
        <v>1916</v>
      </c>
      <c r="O20" s="114" t="str">
        <f>IF(OR(AND(N20&gt;=入力シート!B$278,N20&lt;=入力シート!F$278),AND(N20&gt;=入力シート!B$279,N20&lt;=入力シート!F$279),AND(N20&gt;=入力シート!B$280,N20&lt;=入力シート!F$280),AND(N20&gt;=入力シート!B$281,N20&lt;=入力シート!F$281),AND(N20&gt;=入力シート!B$282,N20&lt;=入力シート!F$282)),N20,"")</f>
        <v/>
      </c>
      <c r="P20" s="114">
        <f>IF(O20="",0,IF(ISERROR(VLOOKUP(N20,入力シート!B$278:M$282,11,0)),P19,VLOOKUP(N20,入力シート!B$278:M$282,11,0)))</f>
        <v>0</v>
      </c>
    </row>
    <row r="21" spans="2:16">
      <c r="B21" s="114">
        <f t="shared" si="0"/>
        <v>1917</v>
      </c>
      <c r="C21" s="114" t="str">
        <f>IF(OR(AND(B21&gt;=入力シート!B$256,B21&lt;=入力シート!F$256),AND(B21&gt;=入力シート!B$257,B21&lt;=入力シート!F$257),AND(B21&gt;=入力シート!B$258,B21&lt;=入力シート!F$258),AND(B21&gt;=入力シート!B$259,B21&lt;=入力シート!F$259),AND(B21&gt;=入力シート!B$260,B21&lt;=入力シート!F$260)),B21,"")</f>
        <v/>
      </c>
      <c r="D21" s="114">
        <f>IF(C21="",0,IF(ISERROR(VLOOKUP(B21,入力シート!B$256:M$260,11,0)),D20,VLOOKUP(B21,入力シート!B$256:M$260,11,0)))</f>
        <v>0</v>
      </c>
      <c r="F21" s="114">
        <f t="shared" si="1"/>
        <v>1917</v>
      </c>
      <c r="G21" s="114" t="str">
        <f>IF(OR(AND(F21&gt;=入力シート!B$263,F21&lt;=入力シート!F$263),AND(F21&gt;=入力シート!B$264,F21&lt;=入力シート!F$264),AND(F21&gt;=入力シート!B$265,F21&lt;=入力シート!F$265),AND(F21&gt;=入力シート!B$266,F21&lt;=入力シート!F$266),AND(F21&gt;=入力シート!B$267,F21&lt;=入力シート!F$267)),F21,"")</f>
        <v/>
      </c>
      <c r="H21" s="114">
        <f>IF(G21="",0,IF(ISERROR(VLOOKUP(F21,入力シート!B$263:M$267,11,0)),H20,VLOOKUP(F21,入力シート!B$263:M$267,11,0)))</f>
        <v>0</v>
      </c>
      <c r="J21" s="114">
        <f t="shared" si="2"/>
        <v>1917</v>
      </c>
      <c r="K21" s="114" t="str">
        <f>IF(OR(AND(J21&gt;=入力シート!B$271,J21&lt;=入力シート!F$271),AND(J21&gt;=入力シート!B$272,J21&lt;=入力シート!F$272),AND(J21&gt;=入力シート!B$273,J21&lt;=入力シート!F$273),AND(J21&gt;=入力シート!B$274,J21&lt;=入力シート!F$274),AND(J21&gt;=入力シート!B$275,J21&lt;=入力シート!F$275)),J21,"")</f>
        <v/>
      </c>
      <c r="L21" s="114">
        <f>IF(K21="",0,IF(ISERROR(VLOOKUP(J21,入力シート!B$271:M$275,11,0)),L20,VLOOKUP(J21,入力シート!B$271:M$275,11,0)))</f>
        <v>0</v>
      </c>
      <c r="N21" s="114">
        <f t="shared" si="3"/>
        <v>1917</v>
      </c>
      <c r="O21" s="114" t="str">
        <f>IF(OR(AND(N21&gt;=入力シート!B$278,N21&lt;=入力シート!F$278),AND(N21&gt;=入力シート!B$279,N21&lt;=入力シート!F$279),AND(N21&gt;=入力シート!B$280,N21&lt;=入力シート!F$280),AND(N21&gt;=入力シート!B$281,N21&lt;=入力シート!F$281),AND(N21&gt;=入力シート!B$282,N21&lt;=入力シート!F$282)),N21,"")</f>
        <v/>
      </c>
      <c r="P21" s="114">
        <f>IF(O21="",0,IF(ISERROR(VLOOKUP(N21,入力シート!B$278:M$282,11,0)),P20,VLOOKUP(N21,入力シート!B$278:M$282,11,0)))</f>
        <v>0</v>
      </c>
    </row>
    <row r="22" spans="2:16">
      <c r="B22" s="114">
        <f t="shared" si="0"/>
        <v>1918</v>
      </c>
      <c r="C22" s="114" t="str">
        <f>IF(OR(AND(B22&gt;=入力シート!B$256,B22&lt;=入力シート!F$256),AND(B22&gt;=入力シート!B$257,B22&lt;=入力シート!F$257),AND(B22&gt;=入力シート!B$258,B22&lt;=入力シート!F$258),AND(B22&gt;=入力シート!B$259,B22&lt;=入力シート!F$259),AND(B22&gt;=入力シート!B$260,B22&lt;=入力シート!F$260)),B22,"")</f>
        <v/>
      </c>
      <c r="D22" s="114">
        <f>IF(C22="",0,IF(ISERROR(VLOOKUP(B22,入力シート!B$256:M$260,11,0)),D21,VLOOKUP(B22,入力シート!B$256:M$260,11,0)))</f>
        <v>0</v>
      </c>
      <c r="F22" s="114">
        <f t="shared" si="1"/>
        <v>1918</v>
      </c>
      <c r="G22" s="114" t="str">
        <f>IF(OR(AND(F22&gt;=入力シート!B$263,F22&lt;=入力シート!F$263),AND(F22&gt;=入力シート!B$264,F22&lt;=入力シート!F$264),AND(F22&gt;=入力シート!B$265,F22&lt;=入力シート!F$265),AND(F22&gt;=入力シート!B$266,F22&lt;=入力シート!F$266),AND(F22&gt;=入力シート!B$267,F22&lt;=入力シート!F$267)),F22,"")</f>
        <v/>
      </c>
      <c r="H22" s="114">
        <f>IF(G22="",0,IF(ISERROR(VLOOKUP(F22,入力シート!B$263:M$267,11,0)),H21,VLOOKUP(F22,入力シート!B$263:M$267,11,0)))</f>
        <v>0</v>
      </c>
      <c r="J22" s="114">
        <f t="shared" si="2"/>
        <v>1918</v>
      </c>
      <c r="K22" s="114" t="str">
        <f>IF(OR(AND(J22&gt;=入力シート!B$271,J22&lt;=入力シート!F$271),AND(J22&gt;=入力シート!B$272,J22&lt;=入力シート!F$272),AND(J22&gt;=入力シート!B$273,J22&lt;=入力シート!F$273),AND(J22&gt;=入力シート!B$274,J22&lt;=入力シート!F$274),AND(J22&gt;=入力シート!B$275,J22&lt;=入力シート!F$275)),J22,"")</f>
        <v/>
      </c>
      <c r="L22" s="114">
        <f>IF(K22="",0,IF(ISERROR(VLOOKUP(J22,入力シート!B$271:M$275,11,0)),L21,VLOOKUP(J22,入力シート!B$271:M$275,11,0)))</f>
        <v>0</v>
      </c>
      <c r="N22" s="114">
        <f t="shared" si="3"/>
        <v>1918</v>
      </c>
      <c r="O22" s="114" t="str">
        <f>IF(OR(AND(N22&gt;=入力シート!B$278,N22&lt;=入力シート!F$278),AND(N22&gt;=入力シート!B$279,N22&lt;=入力シート!F$279),AND(N22&gt;=入力シート!B$280,N22&lt;=入力シート!F$280),AND(N22&gt;=入力シート!B$281,N22&lt;=入力シート!F$281),AND(N22&gt;=入力シート!B$282,N22&lt;=入力シート!F$282)),N22,"")</f>
        <v/>
      </c>
      <c r="P22" s="114">
        <f>IF(O22="",0,IF(ISERROR(VLOOKUP(N22,入力シート!B$278:M$282,11,0)),P21,VLOOKUP(N22,入力シート!B$278:M$282,11,0)))</f>
        <v>0</v>
      </c>
    </row>
    <row r="23" spans="2:16">
      <c r="B23" s="114">
        <f t="shared" si="0"/>
        <v>1919</v>
      </c>
      <c r="C23" s="114" t="str">
        <f>IF(OR(AND(B23&gt;=入力シート!B$256,B23&lt;=入力シート!F$256),AND(B23&gt;=入力シート!B$257,B23&lt;=入力シート!F$257),AND(B23&gt;=入力シート!B$258,B23&lt;=入力シート!F$258),AND(B23&gt;=入力シート!B$259,B23&lt;=入力シート!F$259),AND(B23&gt;=入力シート!B$260,B23&lt;=入力シート!F$260)),B23,"")</f>
        <v/>
      </c>
      <c r="D23" s="114">
        <f>IF(C23="",0,IF(ISERROR(VLOOKUP(B23,入力シート!B$256:M$260,11,0)),D22,VLOOKUP(B23,入力シート!B$256:M$260,11,0)))</f>
        <v>0</v>
      </c>
      <c r="F23" s="114">
        <f t="shared" si="1"/>
        <v>1919</v>
      </c>
      <c r="G23" s="114" t="str">
        <f>IF(OR(AND(F23&gt;=入力シート!B$263,F23&lt;=入力シート!F$263),AND(F23&gt;=入力シート!B$264,F23&lt;=入力シート!F$264),AND(F23&gt;=入力シート!B$265,F23&lt;=入力シート!F$265),AND(F23&gt;=入力シート!B$266,F23&lt;=入力シート!F$266),AND(F23&gt;=入力シート!B$267,F23&lt;=入力シート!F$267)),F23,"")</f>
        <v/>
      </c>
      <c r="H23" s="114">
        <f>IF(G23="",0,IF(ISERROR(VLOOKUP(F23,入力シート!B$263:M$267,11,0)),H22,VLOOKUP(F23,入力シート!B$263:M$267,11,0)))</f>
        <v>0</v>
      </c>
      <c r="J23" s="114">
        <f t="shared" si="2"/>
        <v>1919</v>
      </c>
      <c r="K23" s="114" t="str">
        <f>IF(OR(AND(J23&gt;=入力シート!B$271,J23&lt;=入力シート!F$271),AND(J23&gt;=入力シート!B$272,J23&lt;=入力シート!F$272),AND(J23&gt;=入力シート!B$273,J23&lt;=入力シート!F$273),AND(J23&gt;=入力シート!B$274,J23&lt;=入力シート!F$274),AND(J23&gt;=入力シート!B$275,J23&lt;=入力シート!F$275)),J23,"")</f>
        <v/>
      </c>
      <c r="L23" s="114">
        <f>IF(K23="",0,IF(ISERROR(VLOOKUP(J23,入力シート!B$271:M$275,11,0)),L22,VLOOKUP(J23,入力シート!B$271:M$275,11,0)))</f>
        <v>0</v>
      </c>
      <c r="N23" s="114">
        <f t="shared" si="3"/>
        <v>1919</v>
      </c>
      <c r="O23" s="114" t="str">
        <f>IF(OR(AND(N23&gt;=入力シート!B$278,N23&lt;=入力シート!F$278),AND(N23&gt;=入力シート!B$279,N23&lt;=入力シート!F$279),AND(N23&gt;=入力シート!B$280,N23&lt;=入力シート!F$280),AND(N23&gt;=入力シート!B$281,N23&lt;=入力シート!F$281),AND(N23&gt;=入力シート!B$282,N23&lt;=入力シート!F$282)),N23,"")</f>
        <v/>
      </c>
      <c r="P23" s="114">
        <f>IF(O23="",0,IF(ISERROR(VLOOKUP(N23,入力シート!B$278:M$282,11,0)),P22,VLOOKUP(N23,入力シート!B$278:M$282,11,0)))</f>
        <v>0</v>
      </c>
    </row>
    <row r="24" spans="2:16">
      <c r="B24" s="114">
        <f t="shared" si="0"/>
        <v>1920</v>
      </c>
      <c r="C24" s="114" t="str">
        <f>IF(OR(AND(B24&gt;=入力シート!B$256,B24&lt;=入力シート!F$256),AND(B24&gt;=入力シート!B$257,B24&lt;=入力シート!F$257),AND(B24&gt;=入力シート!B$258,B24&lt;=入力シート!F$258),AND(B24&gt;=入力シート!B$259,B24&lt;=入力シート!F$259),AND(B24&gt;=入力シート!B$260,B24&lt;=入力シート!F$260)),B24,"")</f>
        <v/>
      </c>
      <c r="D24" s="114">
        <f>IF(C24="",0,IF(ISERROR(VLOOKUP(B24,入力シート!B$256:M$260,11,0)),D23,VLOOKUP(B24,入力シート!B$256:M$260,11,0)))</f>
        <v>0</v>
      </c>
      <c r="F24" s="114">
        <f t="shared" si="1"/>
        <v>1920</v>
      </c>
      <c r="G24" s="114" t="str">
        <f>IF(OR(AND(F24&gt;=入力シート!B$263,F24&lt;=入力シート!F$263),AND(F24&gt;=入力シート!B$264,F24&lt;=入力シート!F$264),AND(F24&gt;=入力シート!B$265,F24&lt;=入力シート!F$265),AND(F24&gt;=入力シート!B$266,F24&lt;=入力シート!F$266),AND(F24&gt;=入力シート!B$267,F24&lt;=入力シート!F$267)),F24,"")</f>
        <v/>
      </c>
      <c r="H24" s="114">
        <f>IF(G24="",0,IF(ISERROR(VLOOKUP(F24,入力シート!B$263:M$267,11,0)),H23,VLOOKUP(F24,入力シート!B$263:M$267,11,0)))</f>
        <v>0</v>
      </c>
      <c r="J24" s="114">
        <f t="shared" si="2"/>
        <v>1920</v>
      </c>
      <c r="K24" s="114" t="str">
        <f>IF(OR(AND(J24&gt;=入力シート!B$271,J24&lt;=入力シート!F$271),AND(J24&gt;=入力シート!B$272,J24&lt;=入力シート!F$272),AND(J24&gt;=入力シート!B$273,J24&lt;=入力シート!F$273),AND(J24&gt;=入力シート!B$274,J24&lt;=入力シート!F$274),AND(J24&gt;=入力シート!B$275,J24&lt;=入力シート!F$275)),J24,"")</f>
        <v/>
      </c>
      <c r="L24" s="114">
        <f>IF(K24="",0,IF(ISERROR(VLOOKUP(J24,入力シート!B$271:M$275,11,0)),L23,VLOOKUP(J24,入力シート!B$271:M$275,11,0)))</f>
        <v>0</v>
      </c>
      <c r="N24" s="114">
        <f t="shared" si="3"/>
        <v>1920</v>
      </c>
      <c r="O24" s="114" t="str">
        <f>IF(OR(AND(N24&gt;=入力シート!B$278,N24&lt;=入力シート!F$278),AND(N24&gt;=入力シート!B$279,N24&lt;=入力シート!F$279),AND(N24&gt;=入力シート!B$280,N24&lt;=入力シート!F$280),AND(N24&gt;=入力シート!B$281,N24&lt;=入力シート!F$281),AND(N24&gt;=入力シート!B$282,N24&lt;=入力シート!F$282)),N24,"")</f>
        <v/>
      </c>
      <c r="P24" s="114">
        <f>IF(O24="",0,IF(ISERROR(VLOOKUP(N24,入力シート!B$278:M$282,11,0)),P23,VLOOKUP(N24,入力シート!B$278:M$282,11,0)))</f>
        <v>0</v>
      </c>
    </row>
    <row r="25" spans="2:16">
      <c r="B25" s="114">
        <f t="shared" si="0"/>
        <v>1921</v>
      </c>
      <c r="C25" s="114" t="str">
        <f>IF(OR(AND(B25&gt;=入力シート!B$256,B25&lt;=入力シート!F$256),AND(B25&gt;=入力シート!B$257,B25&lt;=入力シート!F$257),AND(B25&gt;=入力シート!B$258,B25&lt;=入力シート!F$258),AND(B25&gt;=入力シート!B$259,B25&lt;=入力シート!F$259),AND(B25&gt;=入力シート!B$260,B25&lt;=入力シート!F$260)),B25,"")</f>
        <v/>
      </c>
      <c r="D25" s="114">
        <f>IF(C25="",0,IF(ISERROR(VLOOKUP(B25,入力シート!B$256:M$260,11,0)),D24,VLOOKUP(B25,入力シート!B$256:M$260,11,0)))</f>
        <v>0</v>
      </c>
      <c r="F25" s="114">
        <f t="shared" si="1"/>
        <v>1921</v>
      </c>
      <c r="G25" s="114" t="str">
        <f>IF(OR(AND(F25&gt;=入力シート!B$263,F25&lt;=入力シート!F$263),AND(F25&gt;=入力シート!B$264,F25&lt;=入力シート!F$264),AND(F25&gt;=入力シート!B$265,F25&lt;=入力シート!F$265),AND(F25&gt;=入力シート!B$266,F25&lt;=入力シート!F$266),AND(F25&gt;=入力シート!B$267,F25&lt;=入力シート!F$267)),F25,"")</f>
        <v/>
      </c>
      <c r="H25" s="114">
        <f>IF(G25="",0,IF(ISERROR(VLOOKUP(F25,入力シート!B$263:M$267,11,0)),H24,VLOOKUP(F25,入力シート!B$263:M$267,11,0)))</f>
        <v>0</v>
      </c>
      <c r="J25" s="114">
        <f t="shared" si="2"/>
        <v>1921</v>
      </c>
      <c r="K25" s="114" t="str">
        <f>IF(OR(AND(J25&gt;=入力シート!B$271,J25&lt;=入力シート!F$271),AND(J25&gt;=入力シート!B$272,J25&lt;=入力シート!F$272),AND(J25&gt;=入力シート!B$273,J25&lt;=入力シート!F$273),AND(J25&gt;=入力シート!B$274,J25&lt;=入力シート!F$274),AND(J25&gt;=入力シート!B$275,J25&lt;=入力シート!F$275)),J25,"")</f>
        <v/>
      </c>
      <c r="L25" s="114">
        <f>IF(K25="",0,IF(ISERROR(VLOOKUP(J25,入力シート!B$271:M$275,11,0)),L24,VLOOKUP(J25,入力シート!B$271:M$275,11,0)))</f>
        <v>0</v>
      </c>
      <c r="N25" s="114">
        <f t="shared" si="3"/>
        <v>1921</v>
      </c>
      <c r="O25" s="114" t="str">
        <f>IF(OR(AND(N25&gt;=入力シート!B$278,N25&lt;=入力シート!F$278),AND(N25&gt;=入力シート!B$279,N25&lt;=入力シート!F$279),AND(N25&gt;=入力シート!B$280,N25&lt;=入力シート!F$280),AND(N25&gt;=入力シート!B$281,N25&lt;=入力シート!F$281),AND(N25&gt;=入力シート!B$282,N25&lt;=入力シート!F$282)),N25,"")</f>
        <v/>
      </c>
      <c r="P25" s="114">
        <f>IF(O25="",0,IF(ISERROR(VLOOKUP(N25,入力シート!B$278:M$282,11,0)),P24,VLOOKUP(N25,入力シート!B$278:M$282,11,0)))</f>
        <v>0</v>
      </c>
    </row>
    <row r="26" spans="2:16">
      <c r="B26" s="114">
        <f t="shared" si="0"/>
        <v>1922</v>
      </c>
      <c r="C26" s="114" t="str">
        <f>IF(OR(AND(B26&gt;=入力シート!B$256,B26&lt;=入力シート!F$256),AND(B26&gt;=入力シート!B$257,B26&lt;=入力シート!F$257),AND(B26&gt;=入力シート!B$258,B26&lt;=入力シート!F$258),AND(B26&gt;=入力シート!B$259,B26&lt;=入力シート!F$259),AND(B26&gt;=入力シート!B$260,B26&lt;=入力シート!F$260)),B26,"")</f>
        <v/>
      </c>
      <c r="D26" s="114">
        <f>IF(C26="",0,IF(ISERROR(VLOOKUP(B26,入力シート!B$256:M$260,11,0)),D25,VLOOKUP(B26,入力シート!B$256:M$260,11,0)))</f>
        <v>0</v>
      </c>
      <c r="F26" s="114">
        <f t="shared" si="1"/>
        <v>1922</v>
      </c>
      <c r="G26" s="114" t="str">
        <f>IF(OR(AND(F26&gt;=入力シート!B$263,F26&lt;=入力シート!F$263),AND(F26&gt;=入力シート!B$264,F26&lt;=入力シート!F$264),AND(F26&gt;=入力シート!B$265,F26&lt;=入力シート!F$265),AND(F26&gt;=入力シート!B$266,F26&lt;=入力シート!F$266),AND(F26&gt;=入力シート!B$267,F26&lt;=入力シート!F$267)),F26,"")</f>
        <v/>
      </c>
      <c r="H26" s="114">
        <f>IF(G26="",0,IF(ISERROR(VLOOKUP(F26,入力シート!B$263:M$267,11,0)),H25,VLOOKUP(F26,入力シート!B$263:M$267,11,0)))</f>
        <v>0</v>
      </c>
      <c r="J26" s="114">
        <f t="shared" si="2"/>
        <v>1922</v>
      </c>
      <c r="K26" s="114" t="str">
        <f>IF(OR(AND(J26&gt;=入力シート!B$271,J26&lt;=入力シート!F$271),AND(J26&gt;=入力シート!B$272,J26&lt;=入力シート!F$272),AND(J26&gt;=入力シート!B$273,J26&lt;=入力シート!F$273),AND(J26&gt;=入力シート!B$274,J26&lt;=入力シート!F$274),AND(J26&gt;=入力シート!B$275,J26&lt;=入力シート!F$275)),J26,"")</f>
        <v/>
      </c>
      <c r="L26" s="114">
        <f>IF(K26="",0,IF(ISERROR(VLOOKUP(J26,入力シート!B$271:M$275,11,0)),L25,VLOOKUP(J26,入力シート!B$271:M$275,11,0)))</f>
        <v>0</v>
      </c>
      <c r="N26" s="114">
        <f t="shared" si="3"/>
        <v>1922</v>
      </c>
      <c r="O26" s="114" t="str">
        <f>IF(OR(AND(N26&gt;=入力シート!B$278,N26&lt;=入力シート!F$278),AND(N26&gt;=入力シート!B$279,N26&lt;=入力シート!F$279),AND(N26&gt;=入力シート!B$280,N26&lt;=入力シート!F$280),AND(N26&gt;=入力シート!B$281,N26&lt;=入力シート!F$281),AND(N26&gt;=入力シート!B$282,N26&lt;=入力シート!F$282)),N26,"")</f>
        <v/>
      </c>
      <c r="P26" s="114">
        <f>IF(O26="",0,IF(ISERROR(VLOOKUP(N26,入力シート!B$278:M$282,11,0)),P25,VLOOKUP(N26,入力シート!B$278:M$282,11,0)))</f>
        <v>0</v>
      </c>
    </row>
    <row r="27" spans="2:16">
      <c r="B27" s="114">
        <f t="shared" si="0"/>
        <v>1923</v>
      </c>
      <c r="C27" s="114" t="str">
        <f>IF(OR(AND(B27&gt;=入力シート!B$256,B27&lt;=入力シート!F$256),AND(B27&gt;=入力シート!B$257,B27&lt;=入力シート!F$257),AND(B27&gt;=入力シート!B$258,B27&lt;=入力シート!F$258),AND(B27&gt;=入力シート!B$259,B27&lt;=入力シート!F$259),AND(B27&gt;=入力シート!B$260,B27&lt;=入力シート!F$260)),B27,"")</f>
        <v/>
      </c>
      <c r="D27" s="114">
        <f>IF(C27="",0,IF(ISERROR(VLOOKUP(B27,入力シート!B$256:M$260,11,0)),D26,VLOOKUP(B27,入力シート!B$256:M$260,11,0)))</f>
        <v>0</v>
      </c>
      <c r="F27" s="114">
        <f t="shared" si="1"/>
        <v>1923</v>
      </c>
      <c r="G27" s="114" t="str">
        <f>IF(OR(AND(F27&gt;=入力シート!B$263,F27&lt;=入力シート!F$263),AND(F27&gt;=入力シート!B$264,F27&lt;=入力シート!F$264),AND(F27&gt;=入力シート!B$265,F27&lt;=入力シート!F$265),AND(F27&gt;=入力シート!B$266,F27&lt;=入力シート!F$266),AND(F27&gt;=入力シート!B$267,F27&lt;=入力シート!F$267)),F27,"")</f>
        <v/>
      </c>
      <c r="H27" s="114">
        <f>IF(G27="",0,IF(ISERROR(VLOOKUP(F27,入力シート!B$263:M$267,11,0)),H26,VLOOKUP(F27,入力シート!B$263:M$267,11,0)))</f>
        <v>0</v>
      </c>
      <c r="J27" s="114">
        <f t="shared" si="2"/>
        <v>1923</v>
      </c>
      <c r="K27" s="114" t="str">
        <f>IF(OR(AND(J27&gt;=入力シート!B$271,J27&lt;=入力シート!F$271),AND(J27&gt;=入力シート!B$272,J27&lt;=入力シート!F$272),AND(J27&gt;=入力シート!B$273,J27&lt;=入力シート!F$273),AND(J27&gt;=入力シート!B$274,J27&lt;=入力シート!F$274),AND(J27&gt;=入力シート!B$275,J27&lt;=入力シート!F$275)),J27,"")</f>
        <v/>
      </c>
      <c r="L27" s="114">
        <f>IF(K27="",0,IF(ISERROR(VLOOKUP(J27,入力シート!B$271:M$275,11,0)),L26,VLOOKUP(J27,入力シート!B$271:M$275,11,0)))</f>
        <v>0</v>
      </c>
      <c r="N27" s="114">
        <f t="shared" si="3"/>
        <v>1923</v>
      </c>
      <c r="O27" s="114" t="str">
        <f>IF(OR(AND(N27&gt;=入力シート!B$278,N27&lt;=入力シート!F$278),AND(N27&gt;=入力シート!B$279,N27&lt;=入力シート!F$279),AND(N27&gt;=入力シート!B$280,N27&lt;=入力シート!F$280),AND(N27&gt;=入力シート!B$281,N27&lt;=入力シート!F$281),AND(N27&gt;=入力シート!B$282,N27&lt;=入力シート!F$282)),N27,"")</f>
        <v/>
      </c>
      <c r="P27" s="114">
        <f>IF(O27="",0,IF(ISERROR(VLOOKUP(N27,入力シート!B$278:M$282,11,0)),P26,VLOOKUP(N27,入力シート!B$278:M$282,11,0)))</f>
        <v>0</v>
      </c>
    </row>
    <row r="28" spans="2:16">
      <c r="B28" s="114">
        <f t="shared" si="0"/>
        <v>1924</v>
      </c>
      <c r="C28" s="114" t="str">
        <f>IF(OR(AND(B28&gt;=入力シート!B$256,B28&lt;=入力シート!F$256),AND(B28&gt;=入力シート!B$257,B28&lt;=入力シート!F$257),AND(B28&gt;=入力シート!B$258,B28&lt;=入力シート!F$258),AND(B28&gt;=入力シート!B$259,B28&lt;=入力シート!F$259),AND(B28&gt;=入力シート!B$260,B28&lt;=入力シート!F$260)),B28,"")</f>
        <v/>
      </c>
      <c r="D28" s="114">
        <f>IF(C28="",0,IF(ISERROR(VLOOKUP(B28,入力シート!B$256:M$260,11,0)),D27,VLOOKUP(B28,入力シート!B$256:M$260,11,0)))</f>
        <v>0</v>
      </c>
      <c r="F28" s="114">
        <f t="shared" si="1"/>
        <v>1924</v>
      </c>
      <c r="G28" s="114" t="str">
        <f>IF(OR(AND(F28&gt;=入力シート!B$263,F28&lt;=入力シート!F$263),AND(F28&gt;=入力シート!B$264,F28&lt;=入力シート!F$264),AND(F28&gt;=入力シート!B$265,F28&lt;=入力シート!F$265),AND(F28&gt;=入力シート!B$266,F28&lt;=入力シート!F$266),AND(F28&gt;=入力シート!B$267,F28&lt;=入力シート!F$267)),F28,"")</f>
        <v/>
      </c>
      <c r="H28" s="114">
        <f>IF(G28="",0,IF(ISERROR(VLOOKUP(F28,入力シート!B$263:M$267,11,0)),H27,VLOOKUP(F28,入力シート!B$263:M$267,11,0)))</f>
        <v>0</v>
      </c>
      <c r="J28" s="114">
        <f t="shared" si="2"/>
        <v>1924</v>
      </c>
      <c r="K28" s="114" t="str">
        <f>IF(OR(AND(J28&gt;=入力シート!B$271,J28&lt;=入力シート!F$271),AND(J28&gt;=入力シート!B$272,J28&lt;=入力シート!F$272),AND(J28&gt;=入力シート!B$273,J28&lt;=入力シート!F$273),AND(J28&gt;=入力シート!B$274,J28&lt;=入力シート!F$274),AND(J28&gt;=入力シート!B$275,J28&lt;=入力シート!F$275)),J28,"")</f>
        <v/>
      </c>
      <c r="L28" s="114">
        <f>IF(K28="",0,IF(ISERROR(VLOOKUP(J28,入力シート!B$271:M$275,11,0)),L27,VLOOKUP(J28,入力シート!B$271:M$275,11,0)))</f>
        <v>0</v>
      </c>
      <c r="N28" s="114">
        <f t="shared" si="3"/>
        <v>1924</v>
      </c>
      <c r="O28" s="114" t="str">
        <f>IF(OR(AND(N28&gt;=入力シート!B$278,N28&lt;=入力シート!F$278),AND(N28&gt;=入力シート!B$279,N28&lt;=入力シート!F$279),AND(N28&gt;=入力シート!B$280,N28&lt;=入力シート!F$280),AND(N28&gt;=入力シート!B$281,N28&lt;=入力シート!F$281),AND(N28&gt;=入力シート!B$282,N28&lt;=入力シート!F$282)),N28,"")</f>
        <v/>
      </c>
      <c r="P28" s="114">
        <f>IF(O28="",0,IF(ISERROR(VLOOKUP(N28,入力シート!B$278:M$282,11,0)),P27,VLOOKUP(N28,入力シート!B$278:M$282,11,0)))</f>
        <v>0</v>
      </c>
    </row>
    <row r="29" spans="2:16">
      <c r="B29" s="114">
        <f t="shared" si="0"/>
        <v>1925</v>
      </c>
      <c r="C29" s="114" t="str">
        <f>IF(OR(AND(B29&gt;=入力シート!B$256,B29&lt;=入力シート!F$256),AND(B29&gt;=入力シート!B$257,B29&lt;=入力シート!F$257),AND(B29&gt;=入力シート!B$258,B29&lt;=入力シート!F$258),AND(B29&gt;=入力シート!B$259,B29&lt;=入力シート!F$259),AND(B29&gt;=入力シート!B$260,B29&lt;=入力シート!F$260)),B29,"")</f>
        <v/>
      </c>
      <c r="D29" s="114">
        <f>IF(C29="",0,IF(ISERROR(VLOOKUP(B29,入力シート!B$256:M$260,11,0)),D28,VLOOKUP(B29,入力シート!B$256:M$260,11,0)))</f>
        <v>0</v>
      </c>
      <c r="F29" s="114">
        <f t="shared" si="1"/>
        <v>1925</v>
      </c>
      <c r="G29" s="114" t="str">
        <f>IF(OR(AND(F29&gt;=入力シート!B$263,F29&lt;=入力シート!F$263),AND(F29&gt;=入力シート!B$264,F29&lt;=入力シート!F$264),AND(F29&gt;=入力シート!B$265,F29&lt;=入力シート!F$265),AND(F29&gt;=入力シート!B$266,F29&lt;=入力シート!F$266),AND(F29&gt;=入力シート!B$267,F29&lt;=入力シート!F$267)),F29,"")</f>
        <v/>
      </c>
      <c r="H29" s="114">
        <f>IF(G29="",0,IF(ISERROR(VLOOKUP(F29,入力シート!B$263:M$267,11,0)),H28,VLOOKUP(F29,入力シート!B$263:M$267,11,0)))</f>
        <v>0</v>
      </c>
      <c r="J29" s="114">
        <f t="shared" si="2"/>
        <v>1925</v>
      </c>
      <c r="K29" s="114" t="str">
        <f>IF(OR(AND(J29&gt;=入力シート!B$271,J29&lt;=入力シート!F$271),AND(J29&gt;=入力シート!B$272,J29&lt;=入力シート!F$272),AND(J29&gt;=入力シート!B$273,J29&lt;=入力シート!F$273),AND(J29&gt;=入力シート!B$274,J29&lt;=入力シート!F$274),AND(J29&gt;=入力シート!B$275,J29&lt;=入力シート!F$275)),J29,"")</f>
        <v/>
      </c>
      <c r="L29" s="114">
        <f>IF(K29="",0,IF(ISERROR(VLOOKUP(J29,入力シート!B$271:M$275,11,0)),L28,VLOOKUP(J29,入力シート!B$271:M$275,11,0)))</f>
        <v>0</v>
      </c>
      <c r="N29" s="114">
        <f t="shared" si="3"/>
        <v>1925</v>
      </c>
      <c r="O29" s="114" t="str">
        <f>IF(OR(AND(N29&gt;=入力シート!B$278,N29&lt;=入力シート!F$278),AND(N29&gt;=入力シート!B$279,N29&lt;=入力シート!F$279),AND(N29&gt;=入力シート!B$280,N29&lt;=入力シート!F$280),AND(N29&gt;=入力シート!B$281,N29&lt;=入力シート!F$281),AND(N29&gt;=入力シート!B$282,N29&lt;=入力シート!F$282)),N29,"")</f>
        <v/>
      </c>
      <c r="P29" s="114">
        <f>IF(O29="",0,IF(ISERROR(VLOOKUP(N29,入力シート!B$278:M$282,11,0)),P28,VLOOKUP(N29,入力シート!B$278:M$282,11,0)))</f>
        <v>0</v>
      </c>
    </row>
    <row r="30" spans="2:16">
      <c r="B30" s="114">
        <f t="shared" si="0"/>
        <v>1926</v>
      </c>
      <c r="C30" s="114" t="str">
        <f>IF(OR(AND(B30&gt;=入力シート!B$256,B30&lt;=入力シート!F$256),AND(B30&gt;=入力シート!B$257,B30&lt;=入力シート!F$257),AND(B30&gt;=入力シート!B$258,B30&lt;=入力シート!F$258),AND(B30&gt;=入力シート!B$259,B30&lt;=入力シート!F$259),AND(B30&gt;=入力シート!B$260,B30&lt;=入力シート!F$260)),B30,"")</f>
        <v/>
      </c>
      <c r="D30" s="114">
        <f>IF(C30="",0,IF(ISERROR(VLOOKUP(B30,入力シート!B$256:M$260,11,0)),D29,VLOOKUP(B30,入力シート!B$256:M$260,11,0)))</f>
        <v>0</v>
      </c>
      <c r="F30" s="114">
        <f t="shared" si="1"/>
        <v>1926</v>
      </c>
      <c r="G30" s="114" t="str">
        <f>IF(OR(AND(F30&gt;=入力シート!B$263,F30&lt;=入力シート!F$263),AND(F30&gt;=入力シート!B$264,F30&lt;=入力シート!F$264),AND(F30&gt;=入力シート!B$265,F30&lt;=入力シート!F$265),AND(F30&gt;=入力シート!B$266,F30&lt;=入力シート!F$266),AND(F30&gt;=入力シート!B$267,F30&lt;=入力シート!F$267)),F30,"")</f>
        <v/>
      </c>
      <c r="H30" s="114">
        <f>IF(G30="",0,IF(ISERROR(VLOOKUP(F30,入力シート!B$263:M$267,11,0)),H29,VLOOKUP(F30,入力シート!B$263:M$267,11,0)))</f>
        <v>0</v>
      </c>
      <c r="J30" s="114">
        <f t="shared" si="2"/>
        <v>1926</v>
      </c>
      <c r="K30" s="114" t="str">
        <f>IF(OR(AND(J30&gt;=入力シート!B$271,J30&lt;=入力シート!F$271),AND(J30&gt;=入力シート!B$272,J30&lt;=入力シート!F$272),AND(J30&gt;=入力シート!B$273,J30&lt;=入力シート!F$273),AND(J30&gt;=入力シート!B$274,J30&lt;=入力シート!F$274),AND(J30&gt;=入力シート!B$275,J30&lt;=入力シート!F$275)),J30,"")</f>
        <v/>
      </c>
      <c r="L30" s="114">
        <f>IF(K30="",0,IF(ISERROR(VLOOKUP(J30,入力シート!B$271:M$275,11,0)),L29,VLOOKUP(J30,入力シート!B$271:M$275,11,0)))</f>
        <v>0</v>
      </c>
      <c r="N30" s="114">
        <f t="shared" si="3"/>
        <v>1926</v>
      </c>
      <c r="O30" s="114" t="str">
        <f>IF(OR(AND(N30&gt;=入力シート!B$278,N30&lt;=入力シート!F$278),AND(N30&gt;=入力シート!B$279,N30&lt;=入力シート!F$279),AND(N30&gt;=入力シート!B$280,N30&lt;=入力シート!F$280),AND(N30&gt;=入力シート!B$281,N30&lt;=入力シート!F$281),AND(N30&gt;=入力シート!B$282,N30&lt;=入力シート!F$282)),N30,"")</f>
        <v/>
      </c>
      <c r="P30" s="114">
        <f>IF(O30="",0,IF(ISERROR(VLOOKUP(N30,入力シート!B$278:M$282,11,0)),P29,VLOOKUP(N30,入力シート!B$278:M$282,11,0)))</f>
        <v>0</v>
      </c>
    </row>
    <row r="31" spans="2:16">
      <c r="B31" s="114">
        <f t="shared" si="0"/>
        <v>1927</v>
      </c>
      <c r="C31" s="114" t="str">
        <f>IF(OR(AND(B31&gt;=入力シート!B$256,B31&lt;=入力シート!F$256),AND(B31&gt;=入力シート!B$257,B31&lt;=入力シート!F$257),AND(B31&gt;=入力シート!B$258,B31&lt;=入力シート!F$258),AND(B31&gt;=入力シート!B$259,B31&lt;=入力シート!F$259),AND(B31&gt;=入力シート!B$260,B31&lt;=入力シート!F$260)),B31,"")</f>
        <v/>
      </c>
      <c r="D31" s="114">
        <f>IF(C31="",0,IF(ISERROR(VLOOKUP(B31,入力シート!B$256:M$260,11,0)),D30,VLOOKUP(B31,入力シート!B$256:M$260,11,0)))</f>
        <v>0</v>
      </c>
      <c r="F31" s="114">
        <f t="shared" si="1"/>
        <v>1927</v>
      </c>
      <c r="G31" s="114" t="str">
        <f>IF(OR(AND(F31&gt;=入力シート!B$263,F31&lt;=入力シート!F$263),AND(F31&gt;=入力シート!B$264,F31&lt;=入力シート!F$264),AND(F31&gt;=入力シート!B$265,F31&lt;=入力シート!F$265),AND(F31&gt;=入力シート!B$266,F31&lt;=入力シート!F$266),AND(F31&gt;=入力シート!B$267,F31&lt;=入力シート!F$267)),F31,"")</f>
        <v/>
      </c>
      <c r="H31" s="114">
        <f>IF(G31="",0,IF(ISERROR(VLOOKUP(F31,入力シート!B$263:M$267,11,0)),H30,VLOOKUP(F31,入力シート!B$263:M$267,11,0)))</f>
        <v>0</v>
      </c>
      <c r="J31" s="114">
        <f t="shared" si="2"/>
        <v>1927</v>
      </c>
      <c r="K31" s="114" t="str">
        <f>IF(OR(AND(J31&gt;=入力シート!B$271,J31&lt;=入力シート!F$271),AND(J31&gt;=入力シート!B$272,J31&lt;=入力シート!F$272),AND(J31&gt;=入力シート!B$273,J31&lt;=入力シート!F$273),AND(J31&gt;=入力シート!B$274,J31&lt;=入力シート!F$274),AND(J31&gt;=入力シート!B$275,J31&lt;=入力シート!F$275)),J31,"")</f>
        <v/>
      </c>
      <c r="L31" s="114">
        <f>IF(K31="",0,IF(ISERROR(VLOOKUP(J31,入力シート!B$271:M$275,11,0)),L30,VLOOKUP(J31,入力シート!B$271:M$275,11,0)))</f>
        <v>0</v>
      </c>
      <c r="N31" s="114">
        <f t="shared" si="3"/>
        <v>1927</v>
      </c>
      <c r="O31" s="114" t="str">
        <f>IF(OR(AND(N31&gt;=入力シート!B$278,N31&lt;=入力シート!F$278),AND(N31&gt;=入力シート!B$279,N31&lt;=入力シート!F$279),AND(N31&gt;=入力シート!B$280,N31&lt;=入力シート!F$280),AND(N31&gt;=入力シート!B$281,N31&lt;=入力シート!F$281),AND(N31&gt;=入力シート!B$282,N31&lt;=入力シート!F$282)),N31,"")</f>
        <v/>
      </c>
      <c r="P31" s="114">
        <f>IF(O31="",0,IF(ISERROR(VLOOKUP(N31,入力シート!B$278:M$282,11,0)),P30,VLOOKUP(N31,入力シート!B$278:M$282,11,0)))</f>
        <v>0</v>
      </c>
    </row>
    <row r="32" spans="2:16">
      <c r="B32" s="114">
        <f t="shared" si="0"/>
        <v>1928</v>
      </c>
      <c r="C32" s="114" t="str">
        <f>IF(OR(AND(B32&gt;=入力シート!B$256,B32&lt;=入力シート!F$256),AND(B32&gt;=入力シート!B$257,B32&lt;=入力シート!F$257),AND(B32&gt;=入力シート!B$258,B32&lt;=入力シート!F$258),AND(B32&gt;=入力シート!B$259,B32&lt;=入力シート!F$259),AND(B32&gt;=入力シート!B$260,B32&lt;=入力シート!F$260)),B32,"")</f>
        <v/>
      </c>
      <c r="D32" s="114">
        <f>IF(C32="",0,IF(ISERROR(VLOOKUP(B32,入力シート!B$256:M$260,11,0)),D31,VLOOKUP(B32,入力シート!B$256:M$260,11,0)))</f>
        <v>0</v>
      </c>
      <c r="F32" s="114">
        <f t="shared" si="1"/>
        <v>1928</v>
      </c>
      <c r="G32" s="114" t="str">
        <f>IF(OR(AND(F32&gt;=入力シート!B$263,F32&lt;=入力シート!F$263),AND(F32&gt;=入力シート!B$264,F32&lt;=入力シート!F$264),AND(F32&gt;=入力シート!B$265,F32&lt;=入力シート!F$265),AND(F32&gt;=入力シート!B$266,F32&lt;=入力シート!F$266),AND(F32&gt;=入力シート!B$267,F32&lt;=入力シート!F$267)),F32,"")</f>
        <v/>
      </c>
      <c r="H32" s="114">
        <f>IF(G32="",0,IF(ISERROR(VLOOKUP(F32,入力シート!B$263:M$267,11,0)),H31,VLOOKUP(F32,入力シート!B$263:M$267,11,0)))</f>
        <v>0</v>
      </c>
      <c r="J32" s="114">
        <f t="shared" si="2"/>
        <v>1928</v>
      </c>
      <c r="K32" s="114" t="str">
        <f>IF(OR(AND(J32&gt;=入力シート!B$271,J32&lt;=入力シート!F$271),AND(J32&gt;=入力シート!B$272,J32&lt;=入力シート!F$272),AND(J32&gt;=入力シート!B$273,J32&lt;=入力シート!F$273),AND(J32&gt;=入力シート!B$274,J32&lt;=入力シート!F$274),AND(J32&gt;=入力シート!B$275,J32&lt;=入力シート!F$275)),J32,"")</f>
        <v/>
      </c>
      <c r="L32" s="114">
        <f>IF(K32="",0,IF(ISERROR(VLOOKUP(J32,入力シート!B$271:M$275,11,0)),L31,VLOOKUP(J32,入力シート!B$271:M$275,11,0)))</f>
        <v>0</v>
      </c>
      <c r="N32" s="114">
        <f t="shared" si="3"/>
        <v>1928</v>
      </c>
      <c r="O32" s="114" t="str">
        <f>IF(OR(AND(N32&gt;=入力シート!B$278,N32&lt;=入力シート!F$278),AND(N32&gt;=入力シート!B$279,N32&lt;=入力シート!F$279),AND(N32&gt;=入力シート!B$280,N32&lt;=入力シート!F$280),AND(N32&gt;=入力シート!B$281,N32&lt;=入力シート!F$281),AND(N32&gt;=入力シート!B$282,N32&lt;=入力シート!F$282)),N32,"")</f>
        <v/>
      </c>
      <c r="P32" s="114">
        <f>IF(O32="",0,IF(ISERROR(VLOOKUP(N32,入力シート!B$278:M$282,11,0)),P31,VLOOKUP(N32,入力シート!B$278:M$282,11,0)))</f>
        <v>0</v>
      </c>
    </row>
    <row r="33" spans="2:16">
      <c r="B33" s="114">
        <f t="shared" si="0"/>
        <v>1929</v>
      </c>
      <c r="C33" s="114" t="str">
        <f>IF(OR(AND(B33&gt;=入力シート!B$256,B33&lt;=入力シート!F$256),AND(B33&gt;=入力シート!B$257,B33&lt;=入力シート!F$257),AND(B33&gt;=入力シート!B$258,B33&lt;=入力シート!F$258),AND(B33&gt;=入力シート!B$259,B33&lt;=入力シート!F$259),AND(B33&gt;=入力シート!B$260,B33&lt;=入力シート!F$260)),B33,"")</f>
        <v/>
      </c>
      <c r="D33" s="114">
        <f>IF(C33="",0,IF(ISERROR(VLOOKUP(B33,入力シート!B$256:M$260,11,0)),D32,VLOOKUP(B33,入力シート!B$256:M$260,11,0)))</f>
        <v>0</v>
      </c>
      <c r="F33" s="114">
        <f t="shared" si="1"/>
        <v>1929</v>
      </c>
      <c r="G33" s="114" t="str">
        <f>IF(OR(AND(F33&gt;=入力シート!B$263,F33&lt;=入力シート!F$263),AND(F33&gt;=入力シート!B$264,F33&lt;=入力シート!F$264),AND(F33&gt;=入力シート!B$265,F33&lt;=入力シート!F$265),AND(F33&gt;=入力シート!B$266,F33&lt;=入力シート!F$266),AND(F33&gt;=入力シート!B$267,F33&lt;=入力シート!F$267)),F33,"")</f>
        <v/>
      </c>
      <c r="H33" s="114">
        <f>IF(G33="",0,IF(ISERROR(VLOOKUP(F33,入力シート!B$263:M$267,11,0)),H32,VLOOKUP(F33,入力シート!B$263:M$267,11,0)))</f>
        <v>0</v>
      </c>
      <c r="J33" s="114">
        <f t="shared" si="2"/>
        <v>1929</v>
      </c>
      <c r="K33" s="114" t="str">
        <f>IF(OR(AND(J33&gt;=入力シート!B$271,J33&lt;=入力シート!F$271),AND(J33&gt;=入力シート!B$272,J33&lt;=入力シート!F$272),AND(J33&gt;=入力シート!B$273,J33&lt;=入力シート!F$273),AND(J33&gt;=入力シート!B$274,J33&lt;=入力シート!F$274),AND(J33&gt;=入力シート!B$275,J33&lt;=入力シート!F$275)),J33,"")</f>
        <v/>
      </c>
      <c r="L33" s="114">
        <f>IF(K33="",0,IF(ISERROR(VLOOKUP(J33,入力シート!B$271:M$275,11,0)),L32,VLOOKUP(J33,入力シート!B$271:M$275,11,0)))</f>
        <v>0</v>
      </c>
      <c r="N33" s="114">
        <f t="shared" si="3"/>
        <v>1929</v>
      </c>
      <c r="O33" s="114" t="str">
        <f>IF(OR(AND(N33&gt;=入力シート!B$278,N33&lt;=入力シート!F$278),AND(N33&gt;=入力シート!B$279,N33&lt;=入力シート!F$279),AND(N33&gt;=入力シート!B$280,N33&lt;=入力シート!F$280),AND(N33&gt;=入力シート!B$281,N33&lt;=入力シート!F$281),AND(N33&gt;=入力シート!B$282,N33&lt;=入力シート!F$282)),N33,"")</f>
        <v/>
      </c>
      <c r="P33" s="114">
        <f>IF(O33="",0,IF(ISERROR(VLOOKUP(N33,入力シート!B$278:M$282,11,0)),P32,VLOOKUP(N33,入力シート!B$278:M$282,11,0)))</f>
        <v>0</v>
      </c>
    </row>
    <row r="34" spans="2:16">
      <c r="B34" s="114">
        <f t="shared" si="0"/>
        <v>1930</v>
      </c>
      <c r="C34" s="114" t="str">
        <f>IF(OR(AND(B34&gt;=入力シート!B$256,B34&lt;=入力シート!F$256),AND(B34&gt;=入力シート!B$257,B34&lt;=入力シート!F$257),AND(B34&gt;=入力シート!B$258,B34&lt;=入力シート!F$258),AND(B34&gt;=入力シート!B$259,B34&lt;=入力シート!F$259),AND(B34&gt;=入力シート!B$260,B34&lt;=入力シート!F$260)),B34,"")</f>
        <v/>
      </c>
      <c r="D34" s="114">
        <f>IF(C34="",0,IF(ISERROR(VLOOKUP(B34,入力シート!B$256:M$260,11,0)),D33,VLOOKUP(B34,入力シート!B$256:M$260,11,0)))</f>
        <v>0</v>
      </c>
      <c r="F34" s="114">
        <f t="shared" si="1"/>
        <v>1930</v>
      </c>
      <c r="G34" s="114" t="str">
        <f>IF(OR(AND(F34&gt;=入力シート!B$263,F34&lt;=入力シート!F$263),AND(F34&gt;=入力シート!B$264,F34&lt;=入力シート!F$264),AND(F34&gt;=入力シート!B$265,F34&lt;=入力シート!F$265),AND(F34&gt;=入力シート!B$266,F34&lt;=入力シート!F$266),AND(F34&gt;=入力シート!B$267,F34&lt;=入力シート!F$267)),F34,"")</f>
        <v/>
      </c>
      <c r="H34" s="114">
        <f>IF(G34="",0,IF(ISERROR(VLOOKUP(F34,入力シート!B$263:M$267,11,0)),H33,VLOOKUP(F34,入力シート!B$263:M$267,11,0)))</f>
        <v>0</v>
      </c>
      <c r="J34" s="114">
        <f t="shared" si="2"/>
        <v>1930</v>
      </c>
      <c r="K34" s="114" t="str">
        <f>IF(OR(AND(J34&gt;=入力シート!B$271,J34&lt;=入力シート!F$271),AND(J34&gt;=入力シート!B$272,J34&lt;=入力シート!F$272),AND(J34&gt;=入力シート!B$273,J34&lt;=入力シート!F$273),AND(J34&gt;=入力シート!B$274,J34&lt;=入力シート!F$274),AND(J34&gt;=入力シート!B$275,J34&lt;=入力シート!F$275)),J34,"")</f>
        <v/>
      </c>
      <c r="L34" s="114">
        <f>IF(K34="",0,IF(ISERROR(VLOOKUP(J34,入力シート!B$271:M$275,11,0)),L33,VLOOKUP(J34,入力シート!B$271:M$275,11,0)))</f>
        <v>0</v>
      </c>
      <c r="N34" s="114">
        <f t="shared" si="3"/>
        <v>1930</v>
      </c>
      <c r="O34" s="114" t="str">
        <f>IF(OR(AND(N34&gt;=入力シート!B$278,N34&lt;=入力シート!F$278),AND(N34&gt;=入力シート!B$279,N34&lt;=入力シート!F$279),AND(N34&gt;=入力シート!B$280,N34&lt;=入力シート!F$280),AND(N34&gt;=入力シート!B$281,N34&lt;=入力シート!F$281),AND(N34&gt;=入力シート!B$282,N34&lt;=入力シート!F$282)),N34,"")</f>
        <v/>
      </c>
      <c r="P34" s="114">
        <f>IF(O34="",0,IF(ISERROR(VLOOKUP(N34,入力シート!B$278:M$282,11,0)),P33,VLOOKUP(N34,入力シート!B$278:M$282,11,0)))</f>
        <v>0</v>
      </c>
    </row>
    <row r="35" spans="2:16">
      <c r="B35" s="114">
        <f t="shared" si="0"/>
        <v>1931</v>
      </c>
      <c r="C35" s="114" t="str">
        <f>IF(OR(AND(B35&gt;=入力シート!B$256,B35&lt;=入力シート!F$256),AND(B35&gt;=入力シート!B$257,B35&lt;=入力シート!F$257),AND(B35&gt;=入力シート!B$258,B35&lt;=入力シート!F$258),AND(B35&gt;=入力シート!B$259,B35&lt;=入力シート!F$259),AND(B35&gt;=入力シート!B$260,B35&lt;=入力シート!F$260)),B35,"")</f>
        <v/>
      </c>
      <c r="D35" s="114">
        <f>IF(C35="",0,IF(ISERROR(VLOOKUP(B35,入力シート!B$256:M$260,11,0)),D34,VLOOKUP(B35,入力シート!B$256:M$260,11,0)))</f>
        <v>0</v>
      </c>
      <c r="F35" s="114">
        <f t="shared" si="1"/>
        <v>1931</v>
      </c>
      <c r="G35" s="114" t="str">
        <f>IF(OR(AND(F35&gt;=入力シート!B$263,F35&lt;=入力シート!F$263),AND(F35&gt;=入力シート!B$264,F35&lt;=入力シート!F$264),AND(F35&gt;=入力シート!B$265,F35&lt;=入力シート!F$265),AND(F35&gt;=入力シート!B$266,F35&lt;=入力シート!F$266),AND(F35&gt;=入力シート!B$267,F35&lt;=入力シート!F$267)),F35,"")</f>
        <v/>
      </c>
      <c r="H35" s="114">
        <f>IF(G35="",0,IF(ISERROR(VLOOKUP(F35,入力シート!B$263:M$267,11,0)),H34,VLOOKUP(F35,入力シート!B$263:M$267,11,0)))</f>
        <v>0</v>
      </c>
      <c r="J35" s="114">
        <f t="shared" si="2"/>
        <v>1931</v>
      </c>
      <c r="K35" s="114" t="str">
        <f>IF(OR(AND(J35&gt;=入力シート!B$271,J35&lt;=入力シート!F$271),AND(J35&gt;=入力シート!B$272,J35&lt;=入力シート!F$272),AND(J35&gt;=入力シート!B$273,J35&lt;=入力シート!F$273),AND(J35&gt;=入力シート!B$274,J35&lt;=入力シート!F$274),AND(J35&gt;=入力シート!B$275,J35&lt;=入力シート!F$275)),J35,"")</f>
        <v/>
      </c>
      <c r="L35" s="114">
        <f>IF(K35="",0,IF(ISERROR(VLOOKUP(J35,入力シート!B$271:M$275,11,0)),L34,VLOOKUP(J35,入力シート!B$271:M$275,11,0)))</f>
        <v>0</v>
      </c>
      <c r="N35" s="114">
        <f t="shared" si="3"/>
        <v>1931</v>
      </c>
      <c r="O35" s="114" t="str">
        <f>IF(OR(AND(N35&gt;=入力シート!B$278,N35&lt;=入力シート!F$278),AND(N35&gt;=入力シート!B$279,N35&lt;=入力シート!F$279),AND(N35&gt;=入力シート!B$280,N35&lt;=入力シート!F$280),AND(N35&gt;=入力シート!B$281,N35&lt;=入力シート!F$281),AND(N35&gt;=入力シート!B$282,N35&lt;=入力シート!F$282)),N35,"")</f>
        <v/>
      </c>
      <c r="P35" s="114">
        <f>IF(O35="",0,IF(ISERROR(VLOOKUP(N35,入力シート!B$278:M$282,11,0)),P34,VLOOKUP(N35,入力シート!B$278:M$282,11,0)))</f>
        <v>0</v>
      </c>
    </row>
    <row r="36" spans="2:16">
      <c r="B36" s="114">
        <f t="shared" si="0"/>
        <v>1932</v>
      </c>
      <c r="C36" s="114" t="str">
        <f>IF(OR(AND(B36&gt;=入力シート!B$256,B36&lt;=入力シート!F$256),AND(B36&gt;=入力シート!B$257,B36&lt;=入力シート!F$257),AND(B36&gt;=入力シート!B$258,B36&lt;=入力シート!F$258),AND(B36&gt;=入力シート!B$259,B36&lt;=入力シート!F$259),AND(B36&gt;=入力シート!B$260,B36&lt;=入力シート!F$260)),B36,"")</f>
        <v/>
      </c>
      <c r="D36" s="114">
        <f>IF(C36="",0,IF(ISERROR(VLOOKUP(B36,入力シート!B$256:M$260,11,0)),D35,VLOOKUP(B36,入力シート!B$256:M$260,11,0)))</f>
        <v>0</v>
      </c>
      <c r="F36" s="114">
        <f t="shared" si="1"/>
        <v>1932</v>
      </c>
      <c r="G36" s="114" t="str">
        <f>IF(OR(AND(F36&gt;=入力シート!B$263,F36&lt;=入力シート!F$263),AND(F36&gt;=入力シート!B$264,F36&lt;=入力シート!F$264),AND(F36&gt;=入力シート!B$265,F36&lt;=入力シート!F$265),AND(F36&gt;=入力シート!B$266,F36&lt;=入力シート!F$266),AND(F36&gt;=入力シート!B$267,F36&lt;=入力シート!F$267)),F36,"")</f>
        <v/>
      </c>
      <c r="H36" s="114">
        <f>IF(G36="",0,IF(ISERROR(VLOOKUP(F36,入力シート!B$263:M$267,11,0)),H35,VLOOKUP(F36,入力シート!B$263:M$267,11,0)))</f>
        <v>0</v>
      </c>
      <c r="J36" s="114">
        <f t="shared" si="2"/>
        <v>1932</v>
      </c>
      <c r="K36" s="114" t="str">
        <f>IF(OR(AND(J36&gt;=入力シート!B$271,J36&lt;=入力シート!F$271),AND(J36&gt;=入力シート!B$272,J36&lt;=入力シート!F$272),AND(J36&gt;=入力シート!B$273,J36&lt;=入力シート!F$273),AND(J36&gt;=入力シート!B$274,J36&lt;=入力シート!F$274),AND(J36&gt;=入力シート!B$275,J36&lt;=入力シート!F$275)),J36,"")</f>
        <v/>
      </c>
      <c r="L36" s="114">
        <f>IF(K36="",0,IF(ISERROR(VLOOKUP(J36,入力シート!B$271:M$275,11,0)),L35,VLOOKUP(J36,入力シート!B$271:M$275,11,0)))</f>
        <v>0</v>
      </c>
      <c r="N36" s="114">
        <f t="shared" si="3"/>
        <v>1932</v>
      </c>
      <c r="O36" s="114" t="str">
        <f>IF(OR(AND(N36&gt;=入力シート!B$278,N36&lt;=入力シート!F$278),AND(N36&gt;=入力シート!B$279,N36&lt;=入力シート!F$279),AND(N36&gt;=入力シート!B$280,N36&lt;=入力シート!F$280),AND(N36&gt;=入力シート!B$281,N36&lt;=入力シート!F$281),AND(N36&gt;=入力シート!B$282,N36&lt;=入力シート!F$282)),N36,"")</f>
        <v/>
      </c>
      <c r="P36" s="114">
        <f>IF(O36="",0,IF(ISERROR(VLOOKUP(N36,入力シート!B$278:M$282,11,0)),P35,VLOOKUP(N36,入力シート!B$278:M$282,11,0)))</f>
        <v>0</v>
      </c>
    </row>
    <row r="37" spans="2:16">
      <c r="B37" s="114">
        <f t="shared" si="0"/>
        <v>1933</v>
      </c>
      <c r="C37" s="114" t="str">
        <f>IF(OR(AND(B37&gt;=入力シート!B$256,B37&lt;=入力シート!F$256),AND(B37&gt;=入力シート!B$257,B37&lt;=入力シート!F$257),AND(B37&gt;=入力シート!B$258,B37&lt;=入力シート!F$258),AND(B37&gt;=入力シート!B$259,B37&lt;=入力シート!F$259),AND(B37&gt;=入力シート!B$260,B37&lt;=入力シート!F$260)),B37,"")</f>
        <v/>
      </c>
      <c r="D37" s="114">
        <f>IF(C37="",0,IF(ISERROR(VLOOKUP(B37,入力シート!B$256:M$260,11,0)),D36,VLOOKUP(B37,入力シート!B$256:M$260,11,0)))</f>
        <v>0</v>
      </c>
      <c r="F37" s="114">
        <f t="shared" si="1"/>
        <v>1933</v>
      </c>
      <c r="G37" s="114" t="str">
        <f>IF(OR(AND(F37&gt;=入力シート!B$263,F37&lt;=入力シート!F$263),AND(F37&gt;=入力シート!B$264,F37&lt;=入力シート!F$264),AND(F37&gt;=入力シート!B$265,F37&lt;=入力シート!F$265),AND(F37&gt;=入力シート!B$266,F37&lt;=入力シート!F$266),AND(F37&gt;=入力シート!B$267,F37&lt;=入力シート!F$267)),F37,"")</f>
        <v/>
      </c>
      <c r="H37" s="114">
        <f>IF(G37="",0,IF(ISERROR(VLOOKUP(F37,入力シート!B$263:M$267,11,0)),H36,VLOOKUP(F37,入力シート!B$263:M$267,11,0)))</f>
        <v>0</v>
      </c>
      <c r="J37" s="114">
        <f t="shared" si="2"/>
        <v>1933</v>
      </c>
      <c r="K37" s="114" t="str">
        <f>IF(OR(AND(J37&gt;=入力シート!B$271,J37&lt;=入力シート!F$271),AND(J37&gt;=入力シート!B$272,J37&lt;=入力シート!F$272),AND(J37&gt;=入力シート!B$273,J37&lt;=入力シート!F$273),AND(J37&gt;=入力シート!B$274,J37&lt;=入力シート!F$274),AND(J37&gt;=入力シート!B$275,J37&lt;=入力シート!F$275)),J37,"")</f>
        <v/>
      </c>
      <c r="L37" s="114">
        <f>IF(K37="",0,IF(ISERROR(VLOOKUP(J37,入力シート!B$271:M$275,11,0)),L36,VLOOKUP(J37,入力シート!B$271:M$275,11,0)))</f>
        <v>0</v>
      </c>
      <c r="N37" s="114">
        <f t="shared" si="3"/>
        <v>1933</v>
      </c>
      <c r="O37" s="114" t="str">
        <f>IF(OR(AND(N37&gt;=入力シート!B$278,N37&lt;=入力シート!F$278),AND(N37&gt;=入力シート!B$279,N37&lt;=入力シート!F$279),AND(N37&gt;=入力シート!B$280,N37&lt;=入力シート!F$280),AND(N37&gt;=入力シート!B$281,N37&lt;=入力シート!F$281),AND(N37&gt;=入力シート!B$282,N37&lt;=入力シート!F$282)),N37,"")</f>
        <v/>
      </c>
      <c r="P37" s="114">
        <f>IF(O37="",0,IF(ISERROR(VLOOKUP(N37,入力シート!B$278:M$282,11,0)),P36,VLOOKUP(N37,入力シート!B$278:M$282,11,0)))</f>
        <v>0</v>
      </c>
    </row>
    <row r="38" spans="2:16">
      <c r="B38" s="114">
        <f t="shared" si="0"/>
        <v>1934</v>
      </c>
      <c r="C38" s="114" t="str">
        <f>IF(OR(AND(B38&gt;=入力シート!B$256,B38&lt;=入力シート!F$256),AND(B38&gt;=入力シート!B$257,B38&lt;=入力シート!F$257),AND(B38&gt;=入力シート!B$258,B38&lt;=入力シート!F$258),AND(B38&gt;=入力シート!B$259,B38&lt;=入力シート!F$259),AND(B38&gt;=入力シート!B$260,B38&lt;=入力シート!F$260)),B38,"")</f>
        <v/>
      </c>
      <c r="D38" s="114">
        <f>IF(C38="",0,IF(ISERROR(VLOOKUP(B38,入力シート!B$256:M$260,11,0)),D37,VLOOKUP(B38,入力シート!B$256:M$260,11,0)))</f>
        <v>0</v>
      </c>
      <c r="F38" s="114">
        <f t="shared" si="1"/>
        <v>1934</v>
      </c>
      <c r="G38" s="114" t="str">
        <f>IF(OR(AND(F38&gt;=入力シート!B$263,F38&lt;=入力シート!F$263),AND(F38&gt;=入力シート!B$264,F38&lt;=入力シート!F$264),AND(F38&gt;=入力シート!B$265,F38&lt;=入力シート!F$265),AND(F38&gt;=入力シート!B$266,F38&lt;=入力シート!F$266),AND(F38&gt;=入力シート!B$267,F38&lt;=入力シート!F$267)),F38,"")</f>
        <v/>
      </c>
      <c r="H38" s="114">
        <f>IF(G38="",0,IF(ISERROR(VLOOKUP(F38,入力シート!B$263:M$267,11,0)),H37,VLOOKUP(F38,入力シート!B$263:M$267,11,0)))</f>
        <v>0</v>
      </c>
      <c r="J38" s="114">
        <f t="shared" si="2"/>
        <v>1934</v>
      </c>
      <c r="K38" s="114" t="str">
        <f>IF(OR(AND(J38&gt;=入力シート!B$271,J38&lt;=入力シート!F$271),AND(J38&gt;=入力シート!B$272,J38&lt;=入力シート!F$272),AND(J38&gt;=入力シート!B$273,J38&lt;=入力シート!F$273),AND(J38&gt;=入力シート!B$274,J38&lt;=入力シート!F$274),AND(J38&gt;=入力シート!B$275,J38&lt;=入力シート!F$275)),J38,"")</f>
        <v/>
      </c>
      <c r="L38" s="114">
        <f>IF(K38="",0,IF(ISERROR(VLOOKUP(J38,入力シート!B$271:M$275,11,0)),L37,VLOOKUP(J38,入力シート!B$271:M$275,11,0)))</f>
        <v>0</v>
      </c>
      <c r="N38" s="114">
        <f t="shared" si="3"/>
        <v>1934</v>
      </c>
      <c r="O38" s="114" t="str">
        <f>IF(OR(AND(N38&gt;=入力シート!B$278,N38&lt;=入力シート!F$278),AND(N38&gt;=入力シート!B$279,N38&lt;=入力シート!F$279),AND(N38&gt;=入力シート!B$280,N38&lt;=入力シート!F$280),AND(N38&gt;=入力シート!B$281,N38&lt;=入力シート!F$281),AND(N38&gt;=入力シート!B$282,N38&lt;=入力シート!F$282)),N38,"")</f>
        <v/>
      </c>
      <c r="P38" s="114">
        <f>IF(O38="",0,IF(ISERROR(VLOOKUP(N38,入力シート!B$278:M$282,11,0)),P37,VLOOKUP(N38,入力シート!B$278:M$282,11,0)))</f>
        <v>0</v>
      </c>
    </row>
    <row r="39" spans="2:16">
      <c r="B39" s="114">
        <f t="shared" si="0"/>
        <v>1935</v>
      </c>
      <c r="C39" s="114" t="str">
        <f>IF(OR(AND(B39&gt;=入力シート!B$256,B39&lt;=入力シート!F$256),AND(B39&gt;=入力シート!B$257,B39&lt;=入力シート!F$257),AND(B39&gt;=入力シート!B$258,B39&lt;=入力シート!F$258),AND(B39&gt;=入力シート!B$259,B39&lt;=入力シート!F$259),AND(B39&gt;=入力シート!B$260,B39&lt;=入力シート!F$260)),B39,"")</f>
        <v/>
      </c>
      <c r="D39" s="114">
        <f>IF(C39="",0,IF(ISERROR(VLOOKUP(B39,入力シート!B$256:M$260,11,0)),D38,VLOOKUP(B39,入力シート!B$256:M$260,11,0)))</f>
        <v>0</v>
      </c>
      <c r="F39" s="114">
        <f t="shared" si="1"/>
        <v>1935</v>
      </c>
      <c r="G39" s="114" t="str">
        <f>IF(OR(AND(F39&gt;=入力シート!B$263,F39&lt;=入力シート!F$263),AND(F39&gt;=入力シート!B$264,F39&lt;=入力シート!F$264),AND(F39&gt;=入力シート!B$265,F39&lt;=入力シート!F$265),AND(F39&gt;=入力シート!B$266,F39&lt;=入力シート!F$266),AND(F39&gt;=入力シート!B$267,F39&lt;=入力シート!F$267)),F39,"")</f>
        <v/>
      </c>
      <c r="H39" s="114">
        <f>IF(G39="",0,IF(ISERROR(VLOOKUP(F39,入力シート!B$263:M$267,11,0)),H38,VLOOKUP(F39,入力シート!B$263:M$267,11,0)))</f>
        <v>0</v>
      </c>
      <c r="J39" s="114">
        <f t="shared" si="2"/>
        <v>1935</v>
      </c>
      <c r="K39" s="114" t="str">
        <f>IF(OR(AND(J39&gt;=入力シート!B$271,J39&lt;=入力シート!F$271),AND(J39&gt;=入力シート!B$272,J39&lt;=入力シート!F$272),AND(J39&gt;=入力シート!B$273,J39&lt;=入力シート!F$273),AND(J39&gt;=入力シート!B$274,J39&lt;=入力シート!F$274),AND(J39&gt;=入力シート!B$275,J39&lt;=入力シート!F$275)),J39,"")</f>
        <v/>
      </c>
      <c r="L39" s="114">
        <f>IF(K39="",0,IF(ISERROR(VLOOKUP(J39,入力シート!B$271:M$275,11,0)),L38,VLOOKUP(J39,入力シート!B$271:M$275,11,0)))</f>
        <v>0</v>
      </c>
      <c r="N39" s="114">
        <f t="shared" si="3"/>
        <v>1935</v>
      </c>
      <c r="O39" s="114" t="str">
        <f>IF(OR(AND(N39&gt;=入力シート!B$278,N39&lt;=入力シート!F$278),AND(N39&gt;=入力シート!B$279,N39&lt;=入力シート!F$279),AND(N39&gt;=入力シート!B$280,N39&lt;=入力シート!F$280),AND(N39&gt;=入力シート!B$281,N39&lt;=入力シート!F$281),AND(N39&gt;=入力シート!B$282,N39&lt;=入力シート!F$282)),N39,"")</f>
        <v/>
      </c>
      <c r="P39" s="114">
        <f>IF(O39="",0,IF(ISERROR(VLOOKUP(N39,入力シート!B$278:M$282,11,0)),P38,VLOOKUP(N39,入力シート!B$278:M$282,11,0)))</f>
        <v>0</v>
      </c>
    </row>
    <row r="40" spans="2:16">
      <c r="B40" s="114">
        <f t="shared" si="0"/>
        <v>1936</v>
      </c>
      <c r="C40" s="114" t="str">
        <f>IF(OR(AND(B40&gt;=入力シート!B$256,B40&lt;=入力シート!F$256),AND(B40&gt;=入力シート!B$257,B40&lt;=入力シート!F$257),AND(B40&gt;=入力シート!B$258,B40&lt;=入力シート!F$258),AND(B40&gt;=入力シート!B$259,B40&lt;=入力シート!F$259),AND(B40&gt;=入力シート!B$260,B40&lt;=入力シート!F$260)),B40,"")</f>
        <v/>
      </c>
      <c r="D40" s="114">
        <f>IF(C40="",0,IF(ISERROR(VLOOKUP(B40,入力シート!B$256:M$260,11,0)),D39,VLOOKUP(B40,入力シート!B$256:M$260,11,0)))</f>
        <v>0</v>
      </c>
      <c r="F40" s="114">
        <f t="shared" si="1"/>
        <v>1936</v>
      </c>
      <c r="G40" s="114" t="str">
        <f>IF(OR(AND(F40&gt;=入力シート!B$263,F40&lt;=入力シート!F$263),AND(F40&gt;=入力シート!B$264,F40&lt;=入力シート!F$264),AND(F40&gt;=入力シート!B$265,F40&lt;=入力シート!F$265),AND(F40&gt;=入力シート!B$266,F40&lt;=入力シート!F$266),AND(F40&gt;=入力シート!B$267,F40&lt;=入力シート!F$267)),F40,"")</f>
        <v/>
      </c>
      <c r="H40" s="114">
        <f>IF(G40="",0,IF(ISERROR(VLOOKUP(F40,入力シート!B$263:M$267,11,0)),H39,VLOOKUP(F40,入力シート!B$263:M$267,11,0)))</f>
        <v>0</v>
      </c>
      <c r="J40" s="114">
        <f t="shared" si="2"/>
        <v>1936</v>
      </c>
      <c r="K40" s="114" t="str">
        <f>IF(OR(AND(J40&gt;=入力シート!B$271,J40&lt;=入力シート!F$271),AND(J40&gt;=入力シート!B$272,J40&lt;=入力シート!F$272),AND(J40&gt;=入力シート!B$273,J40&lt;=入力シート!F$273),AND(J40&gt;=入力シート!B$274,J40&lt;=入力シート!F$274),AND(J40&gt;=入力シート!B$275,J40&lt;=入力シート!F$275)),J40,"")</f>
        <v/>
      </c>
      <c r="L40" s="114">
        <f>IF(K40="",0,IF(ISERROR(VLOOKUP(J40,入力シート!B$271:M$275,11,0)),L39,VLOOKUP(J40,入力シート!B$271:M$275,11,0)))</f>
        <v>0</v>
      </c>
      <c r="N40" s="114">
        <f t="shared" si="3"/>
        <v>1936</v>
      </c>
      <c r="O40" s="114" t="str">
        <f>IF(OR(AND(N40&gt;=入力シート!B$278,N40&lt;=入力シート!F$278),AND(N40&gt;=入力シート!B$279,N40&lt;=入力シート!F$279),AND(N40&gt;=入力シート!B$280,N40&lt;=入力シート!F$280),AND(N40&gt;=入力シート!B$281,N40&lt;=入力シート!F$281),AND(N40&gt;=入力シート!B$282,N40&lt;=入力シート!F$282)),N40,"")</f>
        <v/>
      </c>
      <c r="P40" s="114">
        <f>IF(O40="",0,IF(ISERROR(VLOOKUP(N40,入力シート!B$278:M$282,11,0)),P39,VLOOKUP(N40,入力シート!B$278:M$282,11,0)))</f>
        <v>0</v>
      </c>
    </row>
    <row r="41" spans="2:16">
      <c r="B41" s="114">
        <f t="shared" si="0"/>
        <v>1937</v>
      </c>
      <c r="C41" s="114" t="str">
        <f>IF(OR(AND(B41&gt;=入力シート!B$256,B41&lt;=入力シート!F$256),AND(B41&gt;=入力シート!B$257,B41&lt;=入力シート!F$257),AND(B41&gt;=入力シート!B$258,B41&lt;=入力シート!F$258),AND(B41&gt;=入力シート!B$259,B41&lt;=入力シート!F$259),AND(B41&gt;=入力シート!B$260,B41&lt;=入力シート!F$260)),B41,"")</f>
        <v/>
      </c>
      <c r="D41" s="114">
        <f>IF(C41="",0,IF(ISERROR(VLOOKUP(B41,入力シート!B$256:M$260,11,0)),D40,VLOOKUP(B41,入力シート!B$256:M$260,11,0)))</f>
        <v>0</v>
      </c>
      <c r="F41" s="114">
        <f t="shared" si="1"/>
        <v>1937</v>
      </c>
      <c r="G41" s="114" t="str">
        <f>IF(OR(AND(F41&gt;=入力シート!B$263,F41&lt;=入力シート!F$263),AND(F41&gt;=入力シート!B$264,F41&lt;=入力シート!F$264),AND(F41&gt;=入力シート!B$265,F41&lt;=入力シート!F$265),AND(F41&gt;=入力シート!B$266,F41&lt;=入力シート!F$266),AND(F41&gt;=入力シート!B$267,F41&lt;=入力シート!F$267)),F41,"")</f>
        <v/>
      </c>
      <c r="H41" s="114">
        <f>IF(G41="",0,IF(ISERROR(VLOOKUP(F41,入力シート!B$263:M$267,11,0)),H40,VLOOKUP(F41,入力シート!B$263:M$267,11,0)))</f>
        <v>0</v>
      </c>
      <c r="J41" s="114">
        <f t="shared" si="2"/>
        <v>1937</v>
      </c>
      <c r="K41" s="114" t="str">
        <f>IF(OR(AND(J41&gt;=入力シート!B$271,J41&lt;=入力シート!F$271),AND(J41&gt;=入力シート!B$272,J41&lt;=入力シート!F$272),AND(J41&gt;=入力シート!B$273,J41&lt;=入力シート!F$273),AND(J41&gt;=入力シート!B$274,J41&lt;=入力シート!F$274),AND(J41&gt;=入力シート!B$275,J41&lt;=入力シート!F$275)),J41,"")</f>
        <v/>
      </c>
      <c r="L41" s="114">
        <f>IF(K41="",0,IF(ISERROR(VLOOKUP(J41,入力シート!B$271:M$275,11,0)),L40,VLOOKUP(J41,入力シート!B$271:M$275,11,0)))</f>
        <v>0</v>
      </c>
      <c r="N41" s="114">
        <f t="shared" si="3"/>
        <v>1937</v>
      </c>
      <c r="O41" s="114" t="str">
        <f>IF(OR(AND(N41&gt;=入力シート!B$278,N41&lt;=入力シート!F$278),AND(N41&gt;=入力シート!B$279,N41&lt;=入力シート!F$279),AND(N41&gt;=入力シート!B$280,N41&lt;=入力シート!F$280),AND(N41&gt;=入力シート!B$281,N41&lt;=入力シート!F$281),AND(N41&gt;=入力シート!B$282,N41&lt;=入力シート!F$282)),N41,"")</f>
        <v/>
      </c>
      <c r="P41" s="114">
        <f>IF(O41="",0,IF(ISERROR(VLOOKUP(N41,入力シート!B$278:M$282,11,0)),P40,VLOOKUP(N41,入力シート!B$278:M$282,11,0)))</f>
        <v>0</v>
      </c>
    </row>
    <row r="42" spans="2:16">
      <c r="B42" s="114">
        <f t="shared" si="0"/>
        <v>1938</v>
      </c>
      <c r="C42" s="114" t="str">
        <f>IF(OR(AND(B42&gt;=入力シート!B$256,B42&lt;=入力シート!F$256),AND(B42&gt;=入力シート!B$257,B42&lt;=入力シート!F$257),AND(B42&gt;=入力シート!B$258,B42&lt;=入力シート!F$258),AND(B42&gt;=入力シート!B$259,B42&lt;=入力シート!F$259),AND(B42&gt;=入力シート!B$260,B42&lt;=入力シート!F$260)),B42,"")</f>
        <v/>
      </c>
      <c r="D42" s="114">
        <f>IF(C42="",0,IF(ISERROR(VLOOKUP(B42,入力シート!B$256:M$260,11,0)),D41,VLOOKUP(B42,入力シート!B$256:M$260,11,0)))</f>
        <v>0</v>
      </c>
      <c r="F42" s="114">
        <f t="shared" si="1"/>
        <v>1938</v>
      </c>
      <c r="G42" s="114" t="str">
        <f>IF(OR(AND(F42&gt;=入力シート!B$263,F42&lt;=入力シート!F$263),AND(F42&gt;=入力シート!B$264,F42&lt;=入力シート!F$264),AND(F42&gt;=入力シート!B$265,F42&lt;=入力シート!F$265),AND(F42&gt;=入力シート!B$266,F42&lt;=入力シート!F$266),AND(F42&gt;=入力シート!B$267,F42&lt;=入力シート!F$267)),F42,"")</f>
        <v/>
      </c>
      <c r="H42" s="114">
        <f>IF(G42="",0,IF(ISERROR(VLOOKUP(F42,入力シート!B$263:M$267,11,0)),H41,VLOOKUP(F42,入力シート!B$263:M$267,11,0)))</f>
        <v>0</v>
      </c>
      <c r="J42" s="114">
        <f t="shared" si="2"/>
        <v>1938</v>
      </c>
      <c r="K42" s="114" t="str">
        <f>IF(OR(AND(J42&gt;=入力シート!B$271,J42&lt;=入力シート!F$271),AND(J42&gt;=入力シート!B$272,J42&lt;=入力シート!F$272),AND(J42&gt;=入力シート!B$273,J42&lt;=入力シート!F$273),AND(J42&gt;=入力シート!B$274,J42&lt;=入力シート!F$274),AND(J42&gt;=入力シート!B$275,J42&lt;=入力シート!F$275)),J42,"")</f>
        <v/>
      </c>
      <c r="L42" s="114">
        <f>IF(K42="",0,IF(ISERROR(VLOOKUP(J42,入力シート!B$271:M$275,11,0)),L41,VLOOKUP(J42,入力シート!B$271:M$275,11,0)))</f>
        <v>0</v>
      </c>
      <c r="N42" s="114">
        <f t="shared" si="3"/>
        <v>1938</v>
      </c>
      <c r="O42" s="114" t="str">
        <f>IF(OR(AND(N42&gt;=入力シート!B$278,N42&lt;=入力シート!F$278),AND(N42&gt;=入力シート!B$279,N42&lt;=入力シート!F$279),AND(N42&gt;=入力シート!B$280,N42&lt;=入力シート!F$280),AND(N42&gt;=入力シート!B$281,N42&lt;=入力シート!F$281),AND(N42&gt;=入力シート!B$282,N42&lt;=入力シート!F$282)),N42,"")</f>
        <v/>
      </c>
      <c r="P42" s="114">
        <f>IF(O42="",0,IF(ISERROR(VLOOKUP(N42,入力シート!B$278:M$282,11,0)),P41,VLOOKUP(N42,入力シート!B$278:M$282,11,0)))</f>
        <v>0</v>
      </c>
    </row>
    <row r="43" spans="2:16">
      <c r="B43" s="114">
        <f t="shared" si="0"/>
        <v>1939</v>
      </c>
      <c r="C43" s="114" t="str">
        <f>IF(OR(AND(B43&gt;=入力シート!B$256,B43&lt;=入力シート!F$256),AND(B43&gt;=入力シート!B$257,B43&lt;=入力シート!F$257),AND(B43&gt;=入力シート!B$258,B43&lt;=入力シート!F$258),AND(B43&gt;=入力シート!B$259,B43&lt;=入力シート!F$259),AND(B43&gt;=入力シート!B$260,B43&lt;=入力シート!F$260)),B43,"")</f>
        <v/>
      </c>
      <c r="D43" s="114">
        <f>IF(C43="",0,IF(ISERROR(VLOOKUP(B43,入力シート!B$256:M$260,11,0)),D42,VLOOKUP(B43,入力シート!B$256:M$260,11,0)))</f>
        <v>0</v>
      </c>
      <c r="F43" s="114">
        <f t="shared" si="1"/>
        <v>1939</v>
      </c>
      <c r="G43" s="114" t="str">
        <f>IF(OR(AND(F43&gt;=入力シート!B$263,F43&lt;=入力シート!F$263),AND(F43&gt;=入力シート!B$264,F43&lt;=入力シート!F$264),AND(F43&gt;=入力シート!B$265,F43&lt;=入力シート!F$265),AND(F43&gt;=入力シート!B$266,F43&lt;=入力シート!F$266),AND(F43&gt;=入力シート!B$267,F43&lt;=入力シート!F$267)),F43,"")</f>
        <v/>
      </c>
      <c r="H43" s="114">
        <f>IF(G43="",0,IF(ISERROR(VLOOKUP(F43,入力シート!B$263:M$267,11,0)),H42,VLOOKUP(F43,入力シート!B$263:M$267,11,0)))</f>
        <v>0</v>
      </c>
      <c r="J43" s="114">
        <f t="shared" si="2"/>
        <v>1939</v>
      </c>
      <c r="K43" s="114" t="str">
        <f>IF(OR(AND(J43&gt;=入力シート!B$271,J43&lt;=入力シート!F$271),AND(J43&gt;=入力シート!B$272,J43&lt;=入力シート!F$272),AND(J43&gt;=入力シート!B$273,J43&lt;=入力シート!F$273),AND(J43&gt;=入力シート!B$274,J43&lt;=入力シート!F$274),AND(J43&gt;=入力シート!B$275,J43&lt;=入力シート!F$275)),J43,"")</f>
        <v/>
      </c>
      <c r="L43" s="114">
        <f>IF(K43="",0,IF(ISERROR(VLOOKUP(J43,入力シート!B$271:M$275,11,0)),L42,VLOOKUP(J43,入力シート!B$271:M$275,11,0)))</f>
        <v>0</v>
      </c>
      <c r="N43" s="114">
        <f t="shared" si="3"/>
        <v>1939</v>
      </c>
      <c r="O43" s="114" t="str">
        <f>IF(OR(AND(N43&gt;=入力シート!B$278,N43&lt;=入力シート!F$278),AND(N43&gt;=入力シート!B$279,N43&lt;=入力シート!F$279),AND(N43&gt;=入力シート!B$280,N43&lt;=入力シート!F$280),AND(N43&gt;=入力シート!B$281,N43&lt;=入力シート!F$281),AND(N43&gt;=入力シート!B$282,N43&lt;=入力シート!F$282)),N43,"")</f>
        <v/>
      </c>
      <c r="P43" s="114">
        <f>IF(O43="",0,IF(ISERROR(VLOOKUP(N43,入力シート!B$278:M$282,11,0)),P42,VLOOKUP(N43,入力シート!B$278:M$282,11,0)))</f>
        <v>0</v>
      </c>
    </row>
    <row r="44" spans="2:16">
      <c r="B44" s="114">
        <f t="shared" si="0"/>
        <v>1940</v>
      </c>
      <c r="C44" s="114" t="str">
        <f>IF(OR(AND(B44&gt;=入力シート!B$256,B44&lt;=入力シート!F$256),AND(B44&gt;=入力シート!B$257,B44&lt;=入力シート!F$257),AND(B44&gt;=入力シート!B$258,B44&lt;=入力シート!F$258),AND(B44&gt;=入力シート!B$259,B44&lt;=入力シート!F$259),AND(B44&gt;=入力シート!B$260,B44&lt;=入力シート!F$260)),B44,"")</f>
        <v/>
      </c>
      <c r="D44" s="114">
        <f>IF(C44="",0,IF(ISERROR(VLOOKUP(B44,入力シート!B$256:M$260,11,0)),D43,VLOOKUP(B44,入力シート!B$256:M$260,11,0)))</f>
        <v>0</v>
      </c>
      <c r="F44" s="114">
        <f t="shared" si="1"/>
        <v>1940</v>
      </c>
      <c r="G44" s="114" t="str">
        <f>IF(OR(AND(F44&gt;=入力シート!B$263,F44&lt;=入力シート!F$263),AND(F44&gt;=入力シート!B$264,F44&lt;=入力シート!F$264),AND(F44&gt;=入力シート!B$265,F44&lt;=入力シート!F$265),AND(F44&gt;=入力シート!B$266,F44&lt;=入力シート!F$266),AND(F44&gt;=入力シート!B$267,F44&lt;=入力シート!F$267)),F44,"")</f>
        <v/>
      </c>
      <c r="H44" s="114">
        <f>IF(G44="",0,IF(ISERROR(VLOOKUP(F44,入力シート!B$263:M$267,11,0)),H43,VLOOKUP(F44,入力シート!B$263:M$267,11,0)))</f>
        <v>0</v>
      </c>
      <c r="J44" s="114">
        <f t="shared" si="2"/>
        <v>1940</v>
      </c>
      <c r="K44" s="114" t="str">
        <f>IF(OR(AND(J44&gt;=入力シート!B$271,J44&lt;=入力シート!F$271),AND(J44&gt;=入力シート!B$272,J44&lt;=入力シート!F$272),AND(J44&gt;=入力シート!B$273,J44&lt;=入力シート!F$273),AND(J44&gt;=入力シート!B$274,J44&lt;=入力シート!F$274),AND(J44&gt;=入力シート!B$275,J44&lt;=入力シート!F$275)),J44,"")</f>
        <v/>
      </c>
      <c r="L44" s="114">
        <f>IF(K44="",0,IF(ISERROR(VLOOKUP(J44,入力シート!B$271:M$275,11,0)),L43,VLOOKUP(J44,入力シート!B$271:M$275,11,0)))</f>
        <v>0</v>
      </c>
      <c r="N44" s="114">
        <f t="shared" si="3"/>
        <v>1940</v>
      </c>
      <c r="O44" s="114" t="str">
        <f>IF(OR(AND(N44&gt;=入力シート!B$278,N44&lt;=入力シート!F$278),AND(N44&gt;=入力シート!B$279,N44&lt;=入力シート!F$279),AND(N44&gt;=入力シート!B$280,N44&lt;=入力シート!F$280),AND(N44&gt;=入力シート!B$281,N44&lt;=入力シート!F$281),AND(N44&gt;=入力シート!B$282,N44&lt;=入力シート!F$282)),N44,"")</f>
        <v/>
      </c>
      <c r="P44" s="114">
        <f>IF(O44="",0,IF(ISERROR(VLOOKUP(N44,入力シート!B$278:M$282,11,0)),P43,VLOOKUP(N44,入力シート!B$278:M$282,11,0)))</f>
        <v>0</v>
      </c>
    </row>
    <row r="45" spans="2:16">
      <c r="B45" s="114">
        <f t="shared" si="0"/>
        <v>1941</v>
      </c>
      <c r="C45" s="114" t="str">
        <f>IF(OR(AND(B45&gt;=入力シート!B$256,B45&lt;=入力シート!F$256),AND(B45&gt;=入力シート!B$257,B45&lt;=入力シート!F$257),AND(B45&gt;=入力シート!B$258,B45&lt;=入力シート!F$258),AND(B45&gt;=入力シート!B$259,B45&lt;=入力シート!F$259),AND(B45&gt;=入力シート!B$260,B45&lt;=入力シート!F$260)),B45,"")</f>
        <v/>
      </c>
      <c r="D45" s="114">
        <f>IF(C45="",0,IF(ISERROR(VLOOKUP(B45,入力シート!B$256:M$260,11,0)),D44,VLOOKUP(B45,入力シート!B$256:M$260,11,0)))</f>
        <v>0</v>
      </c>
      <c r="F45" s="114">
        <f t="shared" si="1"/>
        <v>1941</v>
      </c>
      <c r="G45" s="114" t="str">
        <f>IF(OR(AND(F45&gt;=入力シート!B$263,F45&lt;=入力シート!F$263),AND(F45&gt;=入力シート!B$264,F45&lt;=入力シート!F$264),AND(F45&gt;=入力シート!B$265,F45&lt;=入力シート!F$265),AND(F45&gt;=入力シート!B$266,F45&lt;=入力シート!F$266),AND(F45&gt;=入力シート!B$267,F45&lt;=入力シート!F$267)),F45,"")</f>
        <v/>
      </c>
      <c r="H45" s="114">
        <f>IF(G45="",0,IF(ISERROR(VLOOKUP(F45,入力シート!B$263:M$267,11,0)),H44,VLOOKUP(F45,入力シート!B$263:M$267,11,0)))</f>
        <v>0</v>
      </c>
      <c r="J45" s="114">
        <f t="shared" si="2"/>
        <v>1941</v>
      </c>
      <c r="K45" s="114" t="str">
        <f>IF(OR(AND(J45&gt;=入力シート!B$271,J45&lt;=入力シート!F$271),AND(J45&gt;=入力シート!B$272,J45&lt;=入力シート!F$272),AND(J45&gt;=入力シート!B$273,J45&lt;=入力シート!F$273),AND(J45&gt;=入力シート!B$274,J45&lt;=入力シート!F$274),AND(J45&gt;=入力シート!B$275,J45&lt;=入力シート!F$275)),J45,"")</f>
        <v/>
      </c>
      <c r="L45" s="114">
        <f>IF(K45="",0,IF(ISERROR(VLOOKUP(J45,入力シート!B$271:M$275,11,0)),L44,VLOOKUP(J45,入力シート!B$271:M$275,11,0)))</f>
        <v>0</v>
      </c>
      <c r="N45" s="114">
        <f t="shared" si="3"/>
        <v>1941</v>
      </c>
      <c r="O45" s="114" t="str">
        <f>IF(OR(AND(N45&gt;=入力シート!B$278,N45&lt;=入力シート!F$278),AND(N45&gt;=入力シート!B$279,N45&lt;=入力シート!F$279),AND(N45&gt;=入力シート!B$280,N45&lt;=入力シート!F$280),AND(N45&gt;=入力シート!B$281,N45&lt;=入力シート!F$281),AND(N45&gt;=入力シート!B$282,N45&lt;=入力シート!F$282)),N45,"")</f>
        <v/>
      </c>
      <c r="P45" s="114">
        <f>IF(O45="",0,IF(ISERROR(VLOOKUP(N45,入力シート!B$278:M$282,11,0)),P44,VLOOKUP(N45,入力シート!B$278:M$282,11,0)))</f>
        <v>0</v>
      </c>
    </row>
    <row r="46" spans="2:16">
      <c r="B46" s="114">
        <f t="shared" si="0"/>
        <v>1942</v>
      </c>
      <c r="C46" s="114" t="str">
        <f>IF(OR(AND(B46&gt;=入力シート!B$256,B46&lt;=入力シート!F$256),AND(B46&gt;=入力シート!B$257,B46&lt;=入力シート!F$257),AND(B46&gt;=入力シート!B$258,B46&lt;=入力シート!F$258),AND(B46&gt;=入力シート!B$259,B46&lt;=入力シート!F$259),AND(B46&gt;=入力シート!B$260,B46&lt;=入力シート!F$260)),B46,"")</f>
        <v/>
      </c>
      <c r="D46" s="114">
        <f>IF(C46="",0,IF(ISERROR(VLOOKUP(B46,入力シート!B$256:M$260,11,0)),D45,VLOOKUP(B46,入力シート!B$256:M$260,11,0)))</f>
        <v>0</v>
      </c>
      <c r="F46" s="114">
        <f t="shared" si="1"/>
        <v>1942</v>
      </c>
      <c r="G46" s="114" t="str">
        <f>IF(OR(AND(F46&gt;=入力シート!B$263,F46&lt;=入力シート!F$263),AND(F46&gt;=入力シート!B$264,F46&lt;=入力シート!F$264),AND(F46&gt;=入力シート!B$265,F46&lt;=入力シート!F$265),AND(F46&gt;=入力シート!B$266,F46&lt;=入力シート!F$266),AND(F46&gt;=入力シート!B$267,F46&lt;=入力シート!F$267)),F46,"")</f>
        <v/>
      </c>
      <c r="H46" s="114">
        <f>IF(G46="",0,IF(ISERROR(VLOOKUP(F46,入力シート!B$263:M$267,11,0)),H45,VLOOKUP(F46,入力シート!B$263:M$267,11,0)))</f>
        <v>0</v>
      </c>
      <c r="J46" s="114">
        <f t="shared" si="2"/>
        <v>1942</v>
      </c>
      <c r="K46" s="114" t="str">
        <f>IF(OR(AND(J46&gt;=入力シート!B$271,J46&lt;=入力シート!F$271),AND(J46&gt;=入力シート!B$272,J46&lt;=入力シート!F$272),AND(J46&gt;=入力シート!B$273,J46&lt;=入力シート!F$273),AND(J46&gt;=入力シート!B$274,J46&lt;=入力シート!F$274),AND(J46&gt;=入力シート!B$275,J46&lt;=入力シート!F$275)),J46,"")</f>
        <v/>
      </c>
      <c r="L46" s="114">
        <f>IF(K46="",0,IF(ISERROR(VLOOKUP(J46,入力シート!B$271:M$275,11,0)),L45,VLOOKUP(J46,入力シート!B$271:M$275,11,0)))</f>
        <v>0</v>
      </c>
      <c r="N46" s="114">
        <f t="shared" si="3"/>
        <v>1942</v>
      </c>
      <c r="O46" s="114" t="str">
        <f>IF(OR(AND(N46&gt;=入力シート!B$278,N46&lt;=入力シート!F$278),AND(N46&gt;=入力シート!B$279,N46&lt;=入力シート!F$279),AND(N46&gt;=入力シート!B$280,N46&lt;=入力シート!F$280),AND(N46&gt;=入力シート!B$281,N46&lt;=入力シート!F$281),AND(N46&gt;=入力シート!B$282,N46&lt;=入力シート!F$282)),N46,"")</f>
        <v/>
      </c>
      <c r="P46" s="114">
        <f>IF(O46="",0,IF(ISERROR(VLOOKUP(N46,入力シート!B$278:M$282,11,0)),P45,VLOOKUP(N46,入力シート!B$278:M$282,11,0)))</f>
        <v>0</v>
      </c>
    </row>
    <row r="47" spans="2:16">
      <c r="B47" s="114">
        <f t="shared" si="0"/>
        <v>1943</v>
      </c>
      <c r="C47" s="114" t="str">
        <f>IF(OR(AND(B47&gt;=入力シート!B$256,B47&lt;=入力シート!F$256),AND(B47&gt;=入力シート!B$257,B47&lt;=入力シート!F$257),AND(B47&gt;=入力シート!B$258,B47&lt;=入力シート!F$258),AND(B47&gt;=入力シート!B$259,B47&lt;=入力シート!F$259),AND(B47&gt;=入力シート!B$260,B47&lt;=入力シート!F$260)),B47,"")</f>
        <v/>
      </c>
      <c r="D47" s="114">
        <f>IF(C47="",0,IF(ISERROR(VLOOKUP(B47,入力シート!B$256:M$260,11,0)),D46,VLOOKUP(B47,入力シート!B$256:M$260,11,0)))</f>
        <v>0</v>
      </c>
      <c r="F47" s="114">
        <f t="shared" si="1"/>
        <v>1943</v>
      </c>
      <c r="G47" s="114" t="str">
        <f>IF(OR(AND(F47&gt;=入力シート!B$263,F47&lt;=入力シート!F$263),AND(F47&gt;=入力シート!B$264,F47&lt;=入力シート!F$264),AND(F47&gt;=入力シート!B$265,F47&lt;=入力シート!F$265),AND(F47&gt;=入力シート!B$266,F47&lt;=入力シート!F$266),AND(F47&gt;=入力シート!B$267,F47&lt;=入力シート!F$267)),F47,"")</f>
        <v/>
      </c>
      <c r="H47" s="114">
        <f>IF(G47="",0,IF(ISERROR(VLOOKUP(F47,入力シート!B$263:M$267,11,0)),H46,VLOOKUP(F47,入力シート!B$263:M$267,11,0)))</f>
        <v>0</v>
      </c>
      <c r="J47" s="114">
        <f t="shared" si="2"/>
        <v>1943</v>
      </c>
      <c r="K47" s="114" t="str">
        <f>IF(OR(AND(J47&gt;=入力シート!B$271,J47&lt;=入力シート!F$271),AND(J47&gt;=入力シート!B$272,J47&lt;=入力シート!F$272),AND(J47&gt;=入力シート!B$273,J47&lt;=入力シート!F$273),AND(J47&gt;=入力シート!B$274,J47&lt;=入力シート!F$274),AND(J47&gt;=入力シート!B$275,J47&lt;=入力シート!F$275)),J47,"")</f>
        <v/>
      </c>
      <c r="L47" s="114">
        <f>IF(K47="",0,IF(ISERROR(VLOOKUP(J47,入力シート!B$271:M$275,11,0)),L46,VLOOKUP(J47,入力シート!B$271:M$275,11,0)))</f>
        <v>0</v>
      </c>
      <c r="N47" s="114">
        <f t="shared" si="3"/>
        <v>1943</v>
      </c>
      <c r="O47" s="114" t="str">
        <f>IF(OR(AND(N47&gt;=入力シート!B$278,N47&lt;=入力シート!F$278),AND(N47&gt;=入力シート!B$279,N47&lt;=入力シート!F$279),AND(N47&gt;=入力シート!B$280,N47&lt;=入力シート!F$280),AND(N47&gt;=入力シート!B$281,N47&lt;=入力シート!F$281),AND(N47&gt;=入力シート!B$282,N47&lt;=入力シート!F$282)),N47,"")</f>
        <v/>
      </c>
      <c r="P47" s="114">
        <f>IF(O47="",0,IF(ISERROR(VLOOKUP(N47,入力シート!B$278:M$282,11,0)),P46,VLOOKUP(N47,入力シート!B$278:M$282,11,0)))</f>
        <v>0</v>
      </c>
    </row>
    <row r="48" spans="2:16">
      <c r="B48" s="114">
        <f t="shared" si="0"/>
        <v>1944</v>
      </c>
      <c r="C48" s="114" t="str">
        <f>IF(OR(AND(B48&gt;=入力シート!B$256,B48&lt;=入力シート!F$256),AND(B48&gt;=入力シート!B$257,B48&lt;=入力シート!F$257),AND(B48&gt;=入力シート!B$258,B48&lt;=入力シート!F$258),AND(B48&gt;=入力シート!B$259,B48&lt;=入力シート!F$259),AND(B48&gt;=入力シート!B$260,B48&lt;=入力シート!F$260)),B48,"")</f>
        <v/>
      </c>
      <c r="D48" s="114">
        <f>IF(C48="",0,IF(ISERROR(VLOOKUP(B48,入力シート!B$256:M$260,11,0)),D47,VLOOKUP(B48,入力シート!B$256:M$260,11,0)))</f>
        <v>0</v>
      </c>
      <c r="F48" s="114">
        <f t="shared" si="1"/>
        <v>1944</v>
      </c>
      <c r="G48" s="114" t="str">
        <f>IF(OR(AND(F48&gt;=入力シート!B$263,F48&lt;=入力シート!F$263),AND(F48&gt;=入力シート!B$264,F48&lt;=入力シート!F$264),AND(F48&gt;=入力シート!B$265,F48&lt;=入力シート!F$265),AND(F48&gt;=入力シート!B$266,F48&lt;=入力シート!F$266),AND(F48&gt;=入力シート!B$267,F48&lt;=入力シート!F$267)),F48,"")</f>
        <v/>
      </c>
      <c r="H48" s="114">
        <f>IF(G48="",0,IF(ISERROR(VLOOKUP(F48,入力シート!B$263:M$267,11,0)),H47,VLOOKUP(F48,入力シート!B$263:M$267,11,0)))</f>
        <v>0</v>
      </c>
      <c r="J48" s="114">
        <f t="shared" si="2"/>
        <v>1944</v>
      </c>
      <c r="K48" s="114" t="str">
        <f>IF(OR(AND(J48&gt;=入力シート!B$271,J48&lt;=入力シート!F$271),AND(J48&gt;=入力シート!B$272,J48&lt;=入力シート!F$272),AND(J48&gt;=入力シート!B$273,J48&lt;=入力シート!F$273),AND(J48&gt;=入力シート!B$274,J48&lt;=入力シート!F$274),AND(J48&gt;=入力シート!B$275,J48&lt;=入力シート!F$275)),J48,"")</f>
        <v/>
      </c>
      <c r="L48" s="114">
        <f>IF(K48="",0,IF(ISERROR(VLOOKUP(J48,入力シート!B$271:M$275,11,0)),L47,VLOOKUP(J48,入力シート!B$271:M$275,11,0)))</f>
        <v>0</v>
      </c>
      <c r="N48" s="114">
        <f t="shared" si="3"/>
        <v>1944</v>
      </c>
      <c r="O48" s="114" t="str">
        <f>IF(OR(AND(N48&gt;=入力シート!B$278,N48&lt;=入力シート!F$278),AND(N48&gt;=入力シート!B$279,N48&lt;=入力シート!F$279),AND(N48&gt;=入力シート!B$280,N48&lt;=入力シート!F$280),AND(N48&gt;=入力シート!B$281,N48&lt;=入力シート!F$281),AND(N48&gt;=入力シート!B$282,N48&lt;=入力シート!F$282)),N48,"")</f>
        <v/>
      </c>
      <c r="P48" s="114">
        <f>IF(O48="",0,IF(ISERROR(VLOOKUP(N48,入力シート!B$278:M$282,11,0)),P47,VLOOKUP(N48,入力シート!B$278:M$282,11,0)))</f>
        <v>0</v>
      </c>
    </row>
    <row r="49" spans="2:16">
      <c r="B49" s="114">
        <f t="shared" si="0"/>
        <v>1945</v>
      </c>
      <c r="C49" s="114" t="str">
        <f>IF(OR(AND(B49&gt;=入力シート!B$256,B49&lt;=入力シート!F$256),AND(B49&gt;=入力シート!B$257,B49&lt;=入力シート!F$257),AND(B49&gt;=入力シート!B$258,B49&lt;=入力シート!F$258),AND(B49&gt;=入力シート!B$259,B49&lt;=入力シート!F$259),AND(B49&gt;=入力シート!B$260,B49&lt;=入力シート!F$260)),B49,"")</f>
        <v/>
      </c>
      <c r="D49" s="114">
        <f>IF(C49="",0,IF(ISERROR(VLOOKUP(B49,入力シート!B$256:M$260,11,0)),D48,VLOOKUP(B49,入力シート!B$256:M$260,11,0)))</f>
        <v>0</v>
      </c>
      <c r="F49" s="114">
        <f t="shared" si="1"/>
        <v>1945</v>
      </c>
      <c r="G49" s="114" t="str">
        <f>IF(OR(AND(F49&gt;=入力シート!B$263,F49&lt;=入力シート!F$263),AND(F49&gt;=入力シート!B$264,F49&lt;=入力シート!F$264),AND(F49&gt;=入力シート!B$265,F49&lt;=入力シート!F$265),AND(F49&gt;=入力シート!B$266,F49&lt;=入力シート!F$266),AND(F49&gt;=入力シート!B$267,F49&lt;=入力シート!F$267)),F49,"")</f>
        <v/>
      </c>
      <c r="H49" s="114">
        <f>IF(G49="",0,IF(ISERROR(VLOOKUP(F49,入力シート!B$263:M$267,11,0)),H48,VLOOKUP(F49,入力シート!B$263:M$267,11,0)))</f>
        <v>0</v>
      </c>
      <c r="J49" s="114">
        <f t="shared" si="2"/>
        <v>1945</v>
      </c>
      <c r="K49" s="114" t="str">
        <f>IF(OR(AND(J49&gt;=入力シート!B$271,J49&lt;=入力シート!F$271),AND(J49&gt;=入力シート!B$272,J49&lt;=入力シート!F$272),AND(J49&gt;=入力シート!B$273,J49&lt;=入力シート!F$273),AND(J49&gt;=入力シート!B$274,J49&lt;=入力シート!F$274),AND(J49&gt;=入力シート!B$275,J49&lt;=入力シート!F$275)),J49,"")</f>
        <v/>
      </c>
      <c r="L49" s="114">
        <f>IF(K49="",0,IF(ISERROR(VLOOKUP(J49,入力シート!B$271:M$275,11,0)),L48,VLOOKUP(J49,入力シート!B$271:M$275,11,0)))</f>
        <v>0</v>
      </c>
      <c r="N49" s="114">
        <f t="shared" si="3"/>
        <v>1945</v>
      </c>
      <c r="O49" s="114" t="str">
        <f>IF(OR(AND(N49&gt;=入力シート!B$278,N49&lt;=入力シート!F$278),AND(N49&gt;=入力シート!B$279,N49&lt;=入力シート!F$279),AND(N49&gt;=入力シート!B$280,N49&lt;=入力シート!F$280),AND(N49&gt;=入力シート!B$281,N49&lt;=入力シート!F$281),AND(N49&gt;=入力シート!B$282,N49&lt;=入力シート!F$282)),N49,"")</f>
        <v/>
      </c>
      <c r="P49" s="114">
        <f>IF(O49="",0,IF(ISERROR(VLOOKUP(N49,入力シート!B$278:M$282,11,0)),P48,VLOOKUP(N49,入力シート!B$278:M$282,11,0)))</f>
        <v>0</v>
      </c>
    </row>
    <row r="50" spans="2:16">
      <c r="B50" s="114">
        <f t="shared" si="0"/>
        <v>1946</v>
      </c>
      <c r="C50" s="114" t="str">
        <f>IF(OR(AND(B50&gt;=入力シート!B$256,B50&lt;=入力シート!F$256),AND(B50&gt;=入力シート!B$257,B50&lt;=入力シート!F$257),AND(B50&gt;=入力シート!B$258,B50&lt;=入力シート!F$258),AND(B50&gt;=入力シート!B$259,B50&lt;=入力シート!F$259),AND(B50&gt;=入力シート!B$260,B50&lt;=入力シート!F$260)),B50,"")</f>
        <v/>
      </c>
      <c r="D50" s="114">
        <f>IF(C50="",0,IF(ISERROR(VLOOKUP(B50,入力シート!B$256:M$260,11,0)),D49,VLOOKUP(B50,入力シート!B$256:M$260,11,0)))</f>
        <v>0</v>
      </c>
      <c r="F50" s="114">
        <f t="shared" si="1"/>
        <v>1946</v>
      </c>
      <c r="G50" s="114" t="str">
        <f>IF(OR(AND(F50&gt;=入力シート!B$263,F50&lt;=入力シート!F$263),AND(F50&gt;=入力シート!B$264,F50&lt;=入力シート!F$264),AND(F50&gt;=入力シート!B$265,F50&lt;=入力シート!F$265),AND(F50&gt;=入力シート!B$266,F50&lt;=入力シート!F$266),AND(F50&gt;=入力シート!B$267,F50&lt;=入力シート!F$267)),F50,"")</f>
        <v/>
      </c>
      <c r="H50" s="114">
        <f>IF(G50="",0,IF(ISERROR(VLOOKUP(F50,入力シート!B$263:M$267,11,0)),H49,VLOOKUP(F50,入力シート!B$263:M$267,11,0)))</f>
        <v>0</v>
      </c>
      <c r="J50" s="114">
        <f t="shared" si="2"/>
        <v>1946</v>
      </c>
      <c r="K50" s="114" t="str">
        <f>IF(OR(AND(J50&gt;=入力シート!B$271,J50&lt;=入力シート!F$271),AND(J50&gt;=入力シート!B$272,J50&lt;=入力シート!F$272),AND(J50&gt;=入力シート!B$273,J50&lt;=入力シート!F$273),AND(J50&gt;=入力シート!B$274,J50&lt;=入力シート!F$274),AND(J50&gt;=入力シート!B$275,J50&lt;=入力シート!F$275)),J50,"")</f>
        <v/>
      </c>
      <c r="L50" s="114">
        <f>IF(K50="",0,IF(ISERROR(VLOOKUP(J50,入力シート!B$271:M$275,11,0)),L49,VLOOKUP(J50,入力シート!B$271:M$275,11,0)))</f>
        <v>0</v>
      </c>
      <c r="N50" s="114">
        <f t="shared" si="3"/>
        <v>1946</v>
      </c>
      <c r="O50" s="114" t="str">
        <f>IF(OR(AND(N50&gt;=入力シート!B$278,N50&lt;=入力シート!F$278),AND(N50&gt;=入力シート!B$279,N50&lt;=入力シート!F$279),AND(N50&gt;=入力シート!B$280,N50&lt;=入力シート!F$280),AND(N50&gt;=入力シート!B$281,N50&lt;=入力シート!F$281),AND(N50&gt;=入力シート!B$282,N50&lt;=入力シート!F$282)),N50,"")</f>
        <v/>
      </c>
      <c r="P50" s="114">
        <f>IF(O50="",0,IF(ISERROR(VLOOKUP(N50,入力シート!B$278:M$282,11,0)),P49,VLOOKUP(N50,入力シート!B$278:M$282,11,0)))</f>
        <v>0</v>
      </c>
    </row>
    <row r="51" spans="2:16">
      <c r="B51" s="114">
        <f t="shared" si="0"/>
        <v>1947</v>
      </c>
      <c r="C51" s="114" t="str">
        <f>IF(OR(AND(B51&gt;=入力シート!B$256,B51&lt;=入力シート!F$256),AND(B51&gt;=入力シート!B$257,B51&lt;=入力シート!F$257),AND(B51&gt;=入力シート!B$258,B51&lt;=入力シート!F$258),AND(B51&gt;=入力シート!B$259,B51&lt;=入力シート!F$259),AND(B51&gt;=入力シート!B$260,B51&lt;=入力シート!F$260)),B51,"")</f>
        <v/>
      </c>
      <c r="D51" s="114">
        <f>IF(C51="",0,IF(ISERROR(VLOOKUP(B51,入力シート!B$256:M$260,11,0)),D50,VLOOKUP(B51,入力シート!B$256:M$260,11,0)))</f>
        <v>0</v>
      </c>
      <c r="F51" s="114">
        <f t="shared" si="1"/>
        <v>1947</v>
      </c>
      <c r="G51" s="114" t="str">
        <f>IF(OR(AND(F51&gt;=入力シート!B$263,F51&lt;=入力シート!F$263),AND(F51&gt;=入力シート!B$264,F51&lt;=入力シート!F$264),AND(F51&gt;=入力シート!B$265,F51&lt;=入力シート!F$265),AND(F51&gt;=入力シート!B$266,F51&lt;=入力シート!F$266),AND(F51&gt;=入力シート!B$267,F51&lt;=入力シート!F$267)),F51,"")</f>
        <v/>
      </c>
      <c r="H51" s="114">
        <f>IF(G51="",0,IF(ISERROR(VLOOKUP(F51,入力シート!B$263:M$267,11,0)),H50,VLOOKUP(F51,入力シート!B$263:M$267,11,0)))</f>
        <v>0</v>
      </c>
      <c r="J51" s="114">
        <f t="shared" si="2"/>
        <v>1947</v>
      </c>
      <c r="K51" s="114" t="str">
        <f>IF(OR(AND(J51&gt;=入力シート!B$271,J51&lt;=入力シート!F$271),AND(J51&gt;=入力シート!B$272,J51&lt;=入力シート!F$272),AND(J51&gt;=入力シート!B$273,J51&lt;=入力シート!F$273),AND(J51&gt;=入力シート!B$274,J51&lt;=入力シート!F$274),AND(J51&gt;=入力シート!B$275,J51&lt;=入力シート!F$275)),J51,"")</f>
        <v/>
      </c>
      <c r="L51" s="114">
        <f>IF(K51="",0,IF(ISERROR(VLOOKUP(J51,入力シート!B$271:M$275,11,0)),L50,VLOOKUP(J51,入力シート!B$271:M$275,11,0)))</f>
        <v>0</v>
      </c>
      <c r="N51" s="114">
        <f t="shared" si="3"/>
        <v>1947</v>
      </c>
      <c r="O51" s="114" t="str">
        <f>IF(OR(AND(N51&gt;=入力シート!B$278,N51&lt;=入力シート!F$278),AND(N51&gt;=入力シート!B$279,N51&lt;=入力シート!F$279),AND(N51&gt;=入力シート!B$280,N51&lt;=入力シート!F$280),AND(N51&gt;=入力シート!B$281,N51&lt;=入力シート!F$281),AND(N51&gt;=入力シート!B$282,N51&lt;=入力シート!F$282)),N51,"")</f>
        <v/>
      </c>
      <c r="P51" s="114">
        <f>IF(O51="",0,IF(ISERROR(VLOOKUP(N51,入力シート!B$278:M$282,11,0)),P50,VLOOKUP(N51,入力シート!B$278:M$282,11,0)))</f>
        <v>0</v>
      </c>
    </row>
    <row r="52" spans="2:16">
      <c r="B52" s="114">
        <f t="shared" si="0"/>
        <v>1948</v>
      </c>
      <c r="C52" s="114" t="str">
        <f>IF(OR(AND(B52&gt;=入力シート!B$256,B52&lt;=入力シート!F$256),AND(B52&gt;=入力シート!B$257,B52&lt;=入力シート!F$257),AND(B52&gt;=入力シート!B$258,B52&lt;=入力シート!F$258),AND(B52&gt;=入力シート!B$259,B52&lt;=入力シート!F$259),AND(B52&gt;=入力シート!B$260,B52&lt;=入力シート!F$260)),B52,"")</f>
        <v/>
      </c>
      <c r="D52" s="114">
        <f>IF(C52="",0,IF(ISERROR(VLOOKUP(B52,入力シート!B$256:M$260,11,0)),D51,VLOOKUP(B52,入力シート!B$256:M$260,11,0)))</f>
        <v>0</v>
      </c>
      <c r="F52" s="114">
        <f t="shared" si="1"/>
        <v>1948</v>
      </c>
      <c r="G52" s="114" t="str">
        <f>IF(OR(AND(F52&gt;=入力シート!B$263,F52&lt;=入力シート!F$263),AND(F52&gt;=入力シート!B$264,F52&lt;=入力シート!F$264),AND(F52&gt;=入力シート!B$265,F52&lt;=入力シート!F$265),AND(F52&gt;=入力シート!B$266,F52&lt;=入力シート!F$266),AND(F52&gt;=入力シート!B$267,F52&lt;=入力シート!F$267)),F52,"")</f>
        <v/>
      </c>
      <c r="H52" s="114">
        <f>IF(G52="",0,IF(ISERROR(VLOOKUP(F52,入力シート!B$263:M$267,11,0)),H51,VLOOKUP(F52,入力シート!B$263:M$267,11,0)))</f>
        <v>0</v>
      </c>
      <c r="J52" s="114">
        <f t="shared" si="2"/>
        <v>1948</v>
      </c>
      <c r="K52" s="114" t="str">
        <f>IF(OR(AND(J52&gt;=入力シート!B$271,J52&lt;=入力シート!F$271),AND(J52&gt;=入力シート!B$272,J52&lt;=入力シート!F$272),AND(J52&gt;=入力シート!B$273,J52&lt;=入力シート!F$273),AND(J52&gt;=入力シート!B$274,J52&lt;=入力シート!F$274),AND(J52&gt;=入力シート!B$275,J52&lt;=入力シート!F$275)),J52,"")</f>
        <v/>
      </c>
      <c r="L52" s="114">
        <f>IF(K52="",0,IF(ISERROR(VLOOKUP(J52,入力シート!B$271:M$275,11,0)),L51,VLOOKUP(J52,入力シート!B$271:M$275,11,0)))</f>
        <v>0</v>
      </c>
      <c r="N52" s="114">
        <f t="shared" si="3"/>
        <v>1948</v>
      </c>
      <c r="O52" s="114" t="str">
        <f>IF(OR(AND(N52&gt;=入力シート!B$278,N52&lt;=入力シート!F$278),AND(N52&gt;=入力シート!B$279,N52&lt;=入力シート!F$279),AND(N52&gt;=入力シート!B$280,N52&lt;=入力シート!F$280),AND(N52&gt;=入力シート!B$281,N52&lt;=入力シート!F$281),AND(N52&gt;=入力シート!B$282,N52&lt;=入力シート!F$282)),N52,"")</f>
        <v/>
      </c>
      <c r="P52" s="114">
        <f>IF(O52="",0,IF(ISERROR(VLOOKUP(N52,入力シート!B$278:M$282,11,0)),P51,VLOOKUP(N52,入力シート!B$278:M$282,11,0)))</f>
        <v>0</v>
      </c>
    </row>
    <row r="53" spans="2:16">
      <c r="B53" s="114">
        <f t="shared" si="0"/>
        <v>1949</v>
      </c>
      <c r="C53" s="114" t="str">
        <f>IF(OR(AND(B53&gt;=入力シート!B$256,B53&lt;=入力シート!F$256),AND(B53&gt;=入力シート!B$257,B53&lt;=入力シート!F$257),AND(B53&gt;=入力シート!B$258,B53&lt;=入力シート!F$258),AND(B53&gt;=入力シート!B$259,B53&lt;=入力シート!F$259),AND(B53&gt;=入力シート!B$260,B53&lt;=入力シート!F$260)),B53,"")</f>
        <v/>
      </c>
      <c r="D53" s="114">
        <f>IF(C53="",0,IF(ISERROR(VLOOKUP(B53,入力シート!B$256:M$260,11,0)),D52,VLOOKUP(B53,入力シート!B$256:M$260,11,0)))</f>
        <v>0</v>
      </c>
      <c r="F53" s="114">
        <f t="shared" si="1"/>
        <v>1949</v>
      </c>
      <c r="G53" s="114" t="str">
        <f>IF(OR(AND(F53&gt;=入力シート!B$263,F53&lt;=入力シート!F$263),AND(F53&gt;=入力シート!B$264,F53&lt;=入力シート!F$264),AND(F53&gt;=入力シート!B$265,F53&lt;=入力シート!F$265),AND(F53&gt;=入力シート!B$266,F53&lt;=入力シート!F$266),AND(F53&gt;=入力シート!B$267,F53&lt;=入力シート!F$267)),F53,"")</f>
        <v/>
      </c>
      <c r="H53" s="114">
        <f>IF(G53="",0,IF(ISERROR(VLOOKUP(F53,入力シート!B$263:M$267,11,0)),H52,VLOOKUP(F53,入力シート!B$263:M$267,11,0)))</f>
        <v>0</v>
      </c>
      <c r="J53" s="114">
        <f t="shared" si="2"/>
        <v>1949</v>
      </c>
      <c r="K53" s="114" t="str">
        <f>IF(OR(AND(J53&gt;=入力シート!B$271,J53&lt;=入力シート!F$271),AND(J53&gt;=入力シート!B$272,J53&lt;=入力シート!F$272),AND(J53&gt;=入力シート!B$273,J53&lt;=入力シート!F$273),AND(J53&gt;=入力シート!B$274,J53&lt;=入力シート!F$274),AND(J53&gt;=入力シート!B$275,J53&lt;=入力シート!F$275)),J53,"")</f>
        <v/>
      </c>
      <c r="L53" s="114">
        <f>IF(K53="",0,IF(ISERROR(VLOOKUP(J53,入力シート!B$271:M$275,11,0)),L52,VLOOKUP(J53,入力シート!B$271:M$275,11,0)))</f>
        <v>0</v>
      </c>
      <c r="N53" s="114">
        <f t="shared" si="3"/>
        <v>1949</v>
      </c>
      <c r="O53" s="114" t="str">
        <f>IF(OR(AND(N53&gt;=入力シート!B$278,N53&lt;=入力シート!F$278),AND(N53&gt;=入力シート!B$279,N53&lt;=入力シート!F$279),AND(N53&gt;=入力シート!B$280,N53&lt;=入力シート!F$280),AND(N53&gt;=入力シート!B$281,N53&lt;=入力シート!F$281),AND(N53&gt;=入力シート!B$282,N53&lt;=入力シート!F$282)),N53,"")</f>
        <v/>
      </c>
      <c r="P53" s="114">
        <f>IF(O53="",0,IF(ISERROR(VLOOKUP(N53,入力シート!B$278:M$282,11,0)),P52,VLOOKUP(N53,入力シート!B$278:M$282,11,0)))</f>
        <v>0</v>
      </c>
    </row>
    <row r="54" spans="2:16">
      <c r="B54" s="114">
        <f t="shared" si="0"/>
        <v>1950</v>
      </c>
      <c r="C54" s="114" t="str">
        <f>IF(OR(AND(B54&gt;=入力シート!B$256,B54&lt;=入力シート!F$256),AND(B54&gt;=入力シート!B$257,B54&lt;=入力シート!F$257),AND(B54&gt;=入力シート!B$258,B54&lt;=入力シート!F$258),AND(B54&gt;=入力シート!B$259,B54&lt;=入力シート!F$259),AND(B54&gt;=入力シート!B$260,B54&lt;=入力シート!F$260)),B54,"")</f>
        <v/>
      </c>
      <c r="D54" s="114">
        <f>IF(C54="",0,IF(ISERROR(VLOOKUP(B54,入力シート!B$256:M$260,11,0)),D53,VLOOKUP(B54,入力シート!B$256:M$260,11,0)))</f>
        <v>0</v>
      </c>
      <c r="F54" s="114">
        <f t="shared" si="1"/>
        <v>1950</v>
      </c>
      <c r="G54" s="114" t="str">
        <f>IF(OR(AND(F54&gt;=入力シート!B$263,F54&lt;=入力シート!F$263),AND(F54&gt;=入力シート!B$264,F54&lt;=入力シート!F$264),AND(F54&gt;=入力シート!B$265,F54&lt;=入力シート!F$265),AND(F54&gt;=入力シート!B$266,F54&lt;=入力シート!F$266),AND(F54&gt;=入力シート!B$267,F54&lt;=入力シート!F$267)),F54,"")</f>
        <v/>
      </c>
      <c r="H54" s="114">
        <f>IF(G54="",0,IF(ISERROR(VLOOKUP(F54,入力シート!B$263:M$267,11,0)),H53,VLOOKUP(F54,入力シート!B$263:M$267,11,0)))</f>
        <v>0</v>
      </c>
      <c r="J54" s="114">
        <f t="shared" si="2"/>
        <v>1950</v>
      </c>
      <c r="K54" s="114" t="str">
        <f>IF(OR(AND(J54&gt;=入力シート!B$271,J54&lt;=入力シート!F$271),AND(J54&gt;=入力シート!B$272,J54&lt;=入力シート!F$272),AND(J54&gt;=入力シート!B$273,J54&lt;=入力シート!F$273),AND(J54&gt;=入力シート!B$274,J54&lt;=入力シート!F$274),AND(J54&gt;=入力シート!B$275,J54&lt;=入力シート!F$275)),J54,"")</f>
        <v/>
      </c>
      <c r="L54" s="114">
        <f>IF(K54="",0,IF(ISERROR(VLOOKUP(J54,入力シート!B$271:M$275,11,0)),L53,VLOOKUP(J54,入力シート!B$271:M$275,11,0)))</f>
        <v>0</v>
      </c>
      <c r="N54" s="114">
        <f t="shared" si="3"/>
        <v>1950</v>
      </c>
      <c r="O54" s="114" t="str">
        <f>IF(OR(AND(N54&gt;=入力シート!B$278,N54&lt;=入力シート!F$278),AND(N54&gt;=入力シート!B$279,N54&lt;=入力シート!F$279),AND(N54&gt;=入力シート!B$280,N54&lt;=入力シート!F$280),AND(N54&gt;=入力シート!B$281,N54&lt;=入力シート!F$281),AND(N54&gt;=入力シート!B$282,N54&lt;=入力シート!F$282)),N54,"")</f>
        <v/>
      </c>
      <c r="P54" s="114">
        <f>IF(O54="",0,IF(ISERROR(VLOOKUP(N54,入力シート!B$278:M$282,11,0)),P53,VLOOKUP(N54,入力シート!B$278:M$282,11,0)))</f>
        <v>0</v>
      </c>
    </row>
    <row r="55" spans="2:16">
      <c r="B55" s="114">
        <f t="shared" si="0"/>
        <v>1951</v>
      </c>
      <c r="C55" s="114" t="str">
        <f>IF(OR(AND(B55&gt;=入力シート!B$256,B55&lt;=入力シート!F$256),AND(B55&gt;=入力シート!B$257,B55&lt;=入力シート!F$257),AND(B55&gt;=入力シート!B$258,B55&lt;=入力シート!F$258),AND(B55&gt;=入力シート!B$259,B55&lt;=入力シート!F$259),AND(B55&gt;=入力シート!B$260,B55&lt;=入力シート!F$260)),B55,"")</f>
        <v/>
      </c>
      <c r="D55" s="114">
        <f>IF(C55="",0,IF(ISERROR(VLOOKUP(B55,入力シート!B$256:M$260,11,0)),D54,VLOOKUP(B55,入力シート!B$256:M$260,11,0)))</f>
        <v>0</v>
      </c>
      <c r="F55" s="114">
        <f t="shared" si="1"/>
        <v>1951</v>
      </c>
      <c r="G55" s="114" t="str">
        <f>IF(OR(AND(F55&gt;=入力シート!B$263,F55&lt;=入力シート!F$263),AND(F55&gt;=入力シート!B$264,F55&lt;=入力シート!F$264),AND(F55&gt;=入力シート!B$265,F55&lt;=入力シート!F$265),AND(F55&gt;=入力シート!B$266,F55&lt;=入力シート!F$266),AND(F55&gt;=入力シート!B$267,F55&lt;=入力シート!F$267)),F55,"")</f>
        <v/>
      </c>
      <c r="H55" s="114">
        <f>IF(G55="",0,IF(ISERROR(VLOOKUP(F55,入力シート!B$263:M$267,11,0)),H54,VLOOKUP(F55,入力シート!B$263:M$267,11,0)))</f>
        <v>0</v>
      </c>
      <c r="J55" s="114">
        <f t="shared" si="2"/>
        <v>1951</v>
      </c>
      <c r="K55" s="114" t="str">
        <f>IF(OR(AND(J55&gt;=入力シート!B$271,J55&lt;=入力シート!F$271),AND(J55&gt;=入力シート!B$272,J55&lt;=入力シート!F$272),AND(J55&gt;=入力シート!B$273,J55&lt;=入力シート!F$273),AND(J55&gt;=入力シート!B$274,J55&lt;=入力シート!F$274),AND(J55&gt;=入力シート!B$275,J55&lt;=入力シート!F$275)),J55,"")</f>
        <v/>
      </c>
      <c r="L55" s="114">
        <f>IF(K55="",0,IF(ISERROR(VLOOKUP(J55,入力シート!B$271:M$275,11,0)),L54,VLOOKUP(J55,入力シート!B$271:M$275,11,0)))</f>
        <v>0</v>
      </c>
      <c r="N55" s="114">
        <f t="shared" si="3"/>
        <v>1951</v>
      </c>
      <c r="O55" s="114" t="str">
        <f>IF(OR(AND(N55&gt;=入力シート!B$278,N55&lt;=入力シート!F$278),AND(N55&gt;=入力シート!B$279,N55&lt;=入力シート!F$279),AND(N55&gt;=入力シート!B$280,N55&lt;=入力シート!F$280),AND(N55&gt;=入力シート!B$281,N55&lt;=入力シート!F$281),AND(N55&gt;=入力シート!B$282,N55&lt;=入力シート!F$282)),N55,"")</f>
        <v/>
      </c>
      <c r="P55" s="114">
        <f>IF(O55="",0,IF(ISERROR(VLOOKUP(N55,入力シート!B$278:M$282,11,0)),P54,VLOOKUP(N55,入力シート!B$278:M$282,11,0)))</f>
        <v>0</v>
      </c>
    </row>
    <row r="56" spans="2:16">
      <c r="B56" s="114">
        <f t="shared" si="0"/>
        <v>1952</v>
      </c>
      <c r="C56" s="114" t="str">
        <f>IF(OR(AND(B56&gt;=入力シート!B$256,B56&lt;=入力シート!F$256),AND(B56&gt;=入力シート!B$257,B56&lt;=入力シート!F$257),AND(B56&gt;=入力シート!B$258,B56&lt;=入力シート!F$258),AND(B56&gt;=入力シート!B$259,B56&lt;=入力シート!F$259),AND(B56&gt;=入力シート!B$260,B56&lt;=入力シート!F$260)),B56,"")</f>
        <v/>
      </c>
      <c r="D56" s="114">
        <f>IF(C56="",0,IF(ISERROR(VLOOKUP(B56,入力シート!B$256:M$260,11,0)),D55,VLOOKUP(B56,入力シート!B$256:M$260,11,0)))</f>
        <v>0</v>
      </c>
      <c r="F56" s="114">
        <f t="shared" si="1"/>
        <v>1952</v>
      </c>
      <c r="G56" s="114" t="str">
        <f>IF(OR(AND(F56&gt;=入力シート!B$263,F56&lt;=入力シート!F$263),AND(F56&gt;=入力シート!B$264,F56&lt;=入力シート!F$264),AND(F56&gt;=入力シート!B$265,F56&lt;=入力シート!F$265),AND(F56&gt;=入力シート!B$266,F56&lt;=入力シート!F$266),AND(F56&gt;=入力シート!B$267,F56&lt;=入力シート!F$267)),F56,"")</f>
        <v/>
      </c>
      <c r="H56" s="114">
        <f>IF(G56="",0,IF(ISERROR(VLOOKUP(F56,入力シート!B$263:M$267,11,0)),H55,VLOOKUP(F56,入力シート!B$263:M$267,11,0)))</f>
        <v>0</v>
      </c>
      <c r="J56" s="114">
        <f t="shared" si="2"/>
        <v>1952</v>
      </c>
      <c r="K56" s="114" t="str">
        <f>IF(OR(AND(J56&gt;=入力シート!B$271,J56&lt;=入力シート!F$271),AND(J56&gt;=入力シート!B$272,J56&lt;=入力シート!F$272),AND(J56&gt;=入力シート!B$273,J56&lt;=入力シート!F$273),AND(J56&gt;=入力シート!B$274,J56&lt;=入力シート!F$274),AND(J56&gt;=入力シート!B$275,J56&lt;=入力シート!F$275)),J56,"")</f>
        <v/>
      </c>
      <c r="L56" s="114">
        <f>IF(K56="",0,IF(ISERROR(VLOOKUP(J56,入力シート!B$271:M$275,11,0)),L55,VLOOKUP(J56,入力シート!B$271:M$275,11,0)))</f>
        <v>0</v>
      </c>
      <c r="N56" s="114">
        <f t="shared" si="3"/>
        <v>1952</v>
      </c>
      <c r="O56" s="114" t="str">
        <f>IF(OR(AND(N56&gt;=入力シート!B$278,N56&lt;=入力シート!F$278),AND(N56&gt;=入力シート!B$279,N56&lt;=入力シート!F$279),AND(N56&gt;=入力シート!B$280,N56&lt;=入力シート!F$280),AND(N56&gt;=入力シート!B$281,N56&lt;=入力シート!F$281),AND(N56&gt;=入力シート!B$282,N56&lt;=入力シート!F$282)),N56,"")</f>
        <v/>
      </c>
      <c r="P56" s="114">
        <f>IF(O56="",0,IF(ISERROR(VLOOKUP(N56,入力シート!B$278:M$282,11,0)),P55,VLOOKUP(N56,入力シート!B$278:M$282,11,0)))</f>
        <v>0</v>
      </c>
    </row>
    <row r="57" spans="2:16">
      <c r="B57" s="114">
        <f t="shared" si="0"/>
        <v>1953</v>
      </c>
      <c r="C57" s="114" t="str">
        <f>IF(OR(AND(B57&gt;=入力シート!B$256,B57&lt;=入力シート!F$256),AND(B57&gt;=入力シート!B$257,B57&lt;=入力シート!F$257),AND(B57&gt;=入力シート!B$258,B57&lt;=入力シート!F$258),AND(B57&gt;=入力シート!B$259,B57&lt;=入力シート!F$259),AND(B57&gt;=入力シート!B$260,B57&lt;=入力シート!F$260)),B57,"")</f>
        <v/>
      </c>
      <c r="D57" s="114">
        <f>IF(C57="",0,IF(ISERROR(VLOOKUP(B57,入力シート!B$256:M$260,11,0)),D56,VLOOKUP(B57,入力シート!B$256:M$260,11,0)))</f>
        <v>0</v>
      </c>
      <c r="F57" s="114">
        <f t="shared" si="1"/>
        <v>1953</v>
      </c>
      <c r="G57" s="114" t="str">
        <f>IF(OR(AND(F57&gt;=入力シート!B$263,F57&lt;=入力シート!F$263),AND(F57&gt;=入力シート!B$264,F57&lt;=入力シート!F$264),AND(F57&gt;=入力シート!B$265,F57&lt;=入力シート!F$265),AND(F57&gt;=入力シート!B$266,F57&lt;=入力シート!F$266),AND(F57&gt;=入力シート!B$267,F57&lt;=入力シート!F$267)),F57,"")</f>
        <v/>
      </c>
      <c r="H57" s="114">
        <f>IF(G57="",0,IF(ISERROR(VLOOKUP(F57,入力シート!B$263:M$267,11,0)),H56,VLOOKUP(F57,入力シート!B$263:M$267,11,0)))</f>
        <v>0</v>
      </c>
      <c r="J57" s="114">
        <f t="shared" si="2"/>
        <v>1953</v>
      </c>
      <c r="K57" s="114" t="str">
        <f>IF(OR(AND(J57&gt;=入力シート!B$271,J57&lt;=入力シート!F$271),AND(J57&gt;=入力シート!B$272,J57&lt;=入力シート!F$272),AND(J57&gt;=入力シート!B$273,J57&lt;=入力シート!F$273),AND(J57&gt;=入力シート!B$274,J57&lt;=入力シート!F$274),AND(J57&gt;=入力シート!B$275,J57&lt;=入力シート!F$275)),J57,"")</f>
        <v/>
      </c>
      <c r="L57" s="114">
        <f>IF(K57="",0,IF(ISERROR(VLOOKUP(J57,入力シート!B$271:M$275,11,0)),L56,VLOOKUP(J57,入力シート!B$271:M$275,11,0)))</f>
        <v>0</v>
      </c>
      <c r="N57" s="114">
        <f t="shared" si="3"/>
        <v>1953</v>
      </c>
      <c r="O57" s="114" t="str">
        <f>IF(OR(AND(N57&gt;=入力シート!B$278,N57&lt;=入力シート!F$278),AND(N57&gt;=入力シート!B$279,N57&lt;=入力シート!F$279),AND(N57&gt;=入力シート!B$280,N57&lt;=入力シート!F$280),AND(N57&gt;=入力シート!B$281,N57&lt;=入力シート!F$281),AND(N57&gt;=入力シート!B$282,N57&lt;=入力シート!F$282)),N57,"")</f>
        <v/>
      </c>
      <c r="P57" s="114">
        <f>IF(O57="",0,IF(ISERROR(VLOOKUP(N57,入力シート!B$278:M$282,11,0)),P56,VLOOKUP(N57,入力シート!B$278:M$282,11,0)))</f>
        <v>0</v>
      </c>
    </row>
    <row r="58" spans="2:16">
      <c r="B58" s="114">
        <f t="shared" si="0"/>
        <v>1954</v>
      </c>
      <c r="C58" s="114" t="str">
        <f>IF(OR(AND(B58&gt;=入力シート!B$256,B58&lt;=入力シート!F$256),AND(B58&gt;=入力シート!B$257,B58&lt;=入力シート!F$257),AND(B58&gt;=入力シート!B$258,B58&lt;=入力シート!F$258),AND(B58&gt;=入力シート!B$259,B58&lt;=入力シート!F$259),AND(B58&gt;=入力シート!B$260,B58&lt;=入力シート!F$260)),B58,"")</f>
        <v/>
      </c>
      <c r="D58" s="114">
        <f>IF(C58="",0,IF(ISERROR(VLOOKUP(B58,入力シート!B$256:M$260,11,0)),D57,VLOOKUP(B58,入力シート!B$256:M$260,11,0)))</f>
        <v>0</v>
      </c>
      <c r="F58" s="114">
        <f t="shared" si="1"/>
        <v>1954</v>
      </c>
      <c r="G58" s="114" t="str">
        <f>IF(OR(AND(F58&gt;=入力シート!B$263,F58&lt;=入力シート!F$263),AND(F58&gt;=入力シート!B$264,F58&lt;=入力シート!F$264),AND(F58&gt;=入力シート!B$265,F58&lt;=入力シート!F$265),AND(F58&gt;=入力シート!B$266,F58&lt;=入力シート!F$266),AND(F58&gt;=入力シート!B$267,F58&lt;=入力シート!F$267)),F58,"")</f>
        <v/>
      </c>
      <c r="H58" s="114">
        <f>IF(G58="",0,IF(ISERROR(VLOOKUP(F58,入力シート!B$263:M$267,11,0)),H57,VLOOKUP(F58,入力シート!B$263:M$267,11,0)))</f>
        <v>0</v>
      </c>
      <c r="J58" s="114">
        <f t="shared" si="2"/>
        <v>1954</v>
      </c>
      <c r="K58" s="114" t="str">
        <f>IF(OR(AND(J58&gt;=入力シート!B$271,J58&lt;=入力シート!F$271),AND(J58&gt;=入力シート!B$272,J58&lt;=入力シート!F$272),AND(J58&gt;=入力シート!B$273,J58&lt;=入力シート!F$273),AND(J58&gt;=入力シート!B$274,J58&lt;=入力シート!F$274),AND(J58&gt;=入力シート!B$275,J58&lt;=入力シート!F$275)),J58,"")</f>
        <v/>
      </c>
      <c r="L58" s="114">
        <f>IF(K58="",0,IF(ISERROR(VLOOKUP(J58,入力シート!B$271:M$275,11,0)),L57,VLOOKUP(J58,入力シート!B$271:M$275,11,0)))</f>
        <v>0</v>
      </c>
      <c r="N58" s="114">
        <f t="shared" si="3"/>
        <v>1954</v>
      </c>
      <c r="O58" s="114" t="str">
        <f>IF(OR(AND(N58&gt;=入力シート!B$278,N58&lt;=入力シート!F$278),AND(N58&gt;=入力シート!B$279,N58&lt;=入力シート!F$279),AND(N58&gt;=入力シート!B$280,N58&lt;=入力シート!F$280),AND(N58&gt;=入力シート!B$281,N58&lt;=入力シート!F$281),AND(N58&gt;=入力シート!B$282,N58&lt;=入力シート!F$282)),N58,"")</f>
        <v/>
      </c>
      <c r="P58" s="114">
        <f>IF(O58="",0,IF(ISERROR(VLOOKUP(N58,入力シート!B$278:M$282,11,0)),P57,VLOOKUP(N58,入力シート!B$278:M$282,11,0)))</f>
        <v>0</v>
      </c>
    </row>
    <row r="59" spans="2:16">
      <c r="B59" s="114">
        <f t="shared" si="0"/>
        <v>1955</v>
      </c>
      <c r="C59" s="114" t="str">
        <f>IF(OR(AND(B59&gt;=入力シート!B$256,B59&lt;=入力シート!F$256),AND(B59&gt;=入力シート!B$257,B59&lt;=入力シート!F$257),AND(B59&gt;=入力シート!B$258,B59&lt;=入力シート!F$258),AND(B59&gt;=入力シート!B$259,B59&lt;=入力シート!F$259),AND(B59&gt;=入力シート!B$260,B59&lt;=入力シート!F$260)),B59,"")</f>
        <v/>
      </c>
      <c r="D59" s="114">
        <f>IF(C59="",0,IF(ISERROR(VLOOKUP(B59,入力シート!B$256:M$260,11,0)),D58,VLOOKUP(B59,入力シート!B$256:M$260,11,0)))</f>
        <v>0</v>
      </c>
      <c r="F59" s="114">
        <f t="shared" si="1"/>
        <v>1955</v>
      </c>
      <c r="G59" s="114" t="str">
        <f>IF(OR(AND(F59&gt;=入力シート!B$263,F59&lt;=入力シート!F$263),AND(F59&gt;=入力シート!B$264,F59&lt;=入力シート!F$264),AND(F59&gt;=入力シート!B$265,F59&lt;=入力シート!F$265),AND(F59&gt;=入力シート!B$266,F59&lt;=入力シート!F$266),AND(F59&gt;=入力シート!B$267,F59&lt;=入力シート!F$267)),F59,"")</f>
        <v/>
      </c>
      <c r="H59" s="114">
        <f>IF(G59="",0,IF(ISERROR(VLOOKUP(F59,入力シート!B$263:M$267,11,0)),H58,VLOOKUP(F59,入力シート!B$263:M$267,11,0)))</f>
        <v>0</v>
      </c>
      <c r="J59" s="114">
        <f t="shared" si="2"/>
        <v>1955</v>
      </c>
      <c r="K59" s="114" t="str">
        <f>IF(OR(AND(J59&gt;=入力シート!B$271,J59&lt;=入力シート!F$271),AND(J59&gt;=入力シート!B$272,J59&lt;=入力シート!F$272),AND(J59&gt;=入力シート!B$273,J59&lt;=入力シート!F$273),AND(J59&gt;=入力シート!B$274,J59&lt;=入力シート!F$274),AND(J59&gt;=入力シート!B$275,J59&lt;=入力シート!F$275)),J59,"")</f>
        <v/>
      </c>
      <c r="L59" s="114">
        <f>IF(K59="",0,IF(ISERROR(VLOOKUP(J59,入力シート!B$271:M$275,11,0)),L58,VLOOKUP(J59,入力シート!B$271:M$275,11,0)))</f>
        <v>0</v>
      </c>
      <c r="N59" s="114">
        <f t="shared" si="3"/>
        <v>1955</v>
      </c>
      <c r="O59" s="114" t="str">
        <f>IF(OR(AND(N59&gt;=入力シート!B$278,N59&lt;=入力シート!F$278),AND(N59&gt;=入力シート!B$279,N59&lt;=入力シート!F$279),AND(N59&gt;=入力シート!B$280,N59&lt;=入力シート!F$280),AND(N59&gt;=入力シート!B$281,N59&lt;=入力シート!F$281),AND(N59&gt;=入力シート!B$282,N59&lt;=入力シート!F$282)),N59,"")</f>
        <v/>
      </c>
      <c r="P59" s="114">
        <f>IF(O59="",0,IF(ISERROR(VLOOKUP(N59,入力シート!B$278:M$282,11,0)),P58,VLOOKUP(N59,入力シート!B$278:M$282,11,0)))</f>
        <v>0</v>
      </c>
    </row>
    <row r="60" spans="2:16">
      <c r="B60" s="114">
        <f t="shared" si="0"/>
        <v>1956</v>
      </c>
      <c r="C60" s="114" t="str">
        <f>IF(OR(AND(B60&gt;=入力シート!B$256,B60&lt;=入力シート!F$256),AND(B60&gt;=入力シート!B$257,B60&lt;=入力シート!F$257),AND(B60&gt;=入力シート!B$258,B60&lt;=入力シート!F$258),AND(B60&gt;=入力シート!B$259,B60&lt;=入力シート!F$259),AND(B60&gt;=入力シート!B$260,B60&lt;=入力シート!F$260)),B60,"")</f>
        <v/>
      </c>
      <c r="D60" s="114">
        <f>IF(C60="",0,IF(ISERROR(VLOOKUP(B60,入力シート!B$256:M$260,11,0)),D59,VLOOKUP(B60,入力シート!B$256:M$260,11,0)))</f>
        <v>0</v>
      </c>
      <c r="F60" s="114">
        <f t="shared" si="1"/>
        <v>1956</v>
      </c>
      <c r="G60" s="114" t="str">
        <f>IF(OR(AND(F60&gt;=入力シート!B$263,F60&lt;=入力シート!F$263),AND(F60&gt;=入力シート!B$264,F60&lt;=入力シート!F$264),AND(F60&gt;=入力シート!B$265,F60&lt;=入力シート!F$265),AND(F60&gt;=入力シート!B$266,F60&lt;=入力シート!F$266),AND(F60&gt;=入力シート!B$267,F60&lt;=入力シート!F$267)),F60,"")</f>
        <v/>
      </c>
      <c r="H60" s="114">
        <f>IF(G60="",0,IF(ISERROR(VLOOKUP(F60,入力シート!B$263:M$267,11,0)),H59,VLOOKUP(F60,入力シート!B$263:M$267,11,0)))</f>
        <v>0</v>
      </c>
      <c r="J60" s="114">
        <f t="shared" si="2"/>
        <v>1956</v>
      </c>
      <c r="K60" s="114" t="str">
        <f>IF(OR(AND(J60&gt;=入力シート!B$271,J60&lt;=入力シート!F$271),AND(J60&gt;=入力シート!B$272,J60&lt;=入力シート!F$272),AND(J60&gt;=入力シート!B$273,J60&lt;=入力シート!F$273),AND(J60&gt;=入力シート!B$274,J60&lt;=入力シート!F$274),AND(J60&gt;=入力シート!B$275,J60&lt;=入力シート!F$275)),J60,"")</f>
        <v/>
      </c>
      <c r="L60" s="114">
        <f>IF(K60="",0,IF(ISERROR(VLOOKUP(J60,入力シート!B$271:M$275,11,0)),L59,VLOOKUP(J60,入力シート!B$271:M$275,11,0)))</f>
        <v>0</v>
      </c>
      <c r="N60" s="114">
        <f t="shared" si="3"/>
        <v>1956</v>
      </c>
      <c r="O60" s="114" t="str">
        <f>IF(OR(AND(N60&gt;=入力シート!B$278,N60&lt;=入力シート!F$278),AND(N60&gt;=入力シート!B$279,N60&lt;=入力シート!F$279),AND(N60&gt;=入力シート!B$280,N60&lt;=入力シート!F$280),AND(N60&gt;=入力シート!B$281,N60&lt;=入力シート!F$281),AND(N60&gt;=入力シート!B$282,N60&lt;=入力シート!F$282)),N60,"")</f>
        <v/>
      </c>
      <c r="P60" s="114">
        <f>IF(O60="",0,IF(ISERROR(VLOOKUP(N60,入力シート!B$278:M$282,11,0)),P59,VLOOKUP(N60,入力シート!B$278:M$282,11,0)))</f>
        <v>0</v>
      </c>
    </row>
    <row r="61" spans="2:16">
      <c r="B61" s="114">
        <f t="shared" si="0"/>
        <v>1957</v>
      </c>
      <c r="C61" s="114" t="str">
        <f>IF(OR(AND(B61&gt;=入力シート!B$256,B61&lt;=入力シート!F$256),AND(B61&gt;=入力シート!B$257,B61&lt;=入力シート!F$257),AND(B61&gt;=入力シート!B$258,B61&lt;=入力シート!F$258),AND(B61&gt;=入力シート!B$259,B61&lt;=入力シート!F$259),AND(B61&gt;=入力シート!B$260,B61&lt;=入力シート!F$260)),B61,"")</f>
        <v/>
      </c>
      <c r="D61" s="114">
        <f>IF(C61="",0,IF(ISERROR(VLOOKUP(B61,入力シート!B$256:M$260,11,0)),D60,VLOOKUP(B61,入力シート!B$256:M$260,11,0)))</f>
        <v>0</v>
      </c>
      <c r="F61" s="114">
        <f t="shared" si="1"/>
        <v>1957</v>
      </c>
      <c r="G61" s="114" t="str">
        <f>IF(OR(AND(F61&gt;=入力シート!B$263,F61&lt;=入力シート!F$263),AND(F61&gt;=入力シート!B$264,F61&lt;=入力シート!F$264),AND(F61&gt;=入力シート!B$265,F61&lt;=入力シート!F$265),AND(F61&gt;=入力シート!B$266,F61&lt;=入力シート!F$266),AND(F61&gt;=入力シート!B$267,F61&lt;=入力シート!F$267)),F61,"")</f>
        <v/>
      </c>
      <c r="H61" s="114">
        <f>IF(G61="",0,IF(ISERROR(VLOOKUP(F61,入力シート!B$263:M$267,11,0)),H60,VLOOKUP(F61,入力シート!B$263:M$267,11,0)))</f>
        <v>0</v>
      </c>
      <c r="J61" s="114">
        <f t="shared" si="2"/>
        <v>1957</v>
      </c>
      <c r="K61" s="114" t="str">
        <f>IF(OR(AND(J61&gt;=入力シート!B$271,J61&lt;=入力シート!F$271),AND(J61&gt;=入力シート!B$272,J61&lt;=入力シート!F$272),AND(J61&gt;=入力シート!B$273,J61&lt;=入力シート!F$273),AND(J61&gt;=入力シート!B$274,J61&lt;=入力シート!F$274),AND(J61&gt;=入力シート!B$275,J61&lt;=入力シート!F$275)),J61,"")</f>
        <v/>
      </c>
      <c r="L61" s="114">
        <f>IF(K61="",0,IF(ISERROR(VLOOKUP(J61,入力シート!B$271:M$275,11,0)),L60,VLOOKUP(J61,入力シート!B$271:M$275,11,0)))</f>
        <v>0</v>
      </c>
      <c r="N61" s="114">
        <f t="shared" si="3"/>
        <v>1957</v>
      </c>
      <c r="O61" s="114" t="str">
        <f>IF(OR(AND(N61&gt;=入力シート!B$278,N61&lt;=入力シート!F$278),AND(N61&gt;=入力シート!B$279,N61&lt;=入力シート!F$279),AND(N61&gt;=入力シート!B$280,N61&lt;=入力シート!F$280),AND(N61&gt;=入力シート!B$281,N61&lt;=入力シート!F$281),AND(N61&gt;=入力シート!B$282,N61&lt;=入力シート!F$282)),N61,"")</f>
        <v/>
      </c>
      <c r="P61" s="114">
        <f>IF(O61="",0,IF(ISERROR(VLOOKUP(N61,入力シート!B$278:M$282,11,0)),P60,VLOOKUP(N61,入力シート!B$278:M$282,11,0)))</f>
        <v>0</v>
      </c>
    </row>
    <row r="62" spans="2:16">
      <c r="B62" s="114">
        <f t="shared" si="0"/>
        <v>1958</v>
      </c>
      <c r="C62" s="114" t="str">
        <f>IF(OR(AND(B62&gt;=入力シート!B$256,B62&lt;=入力シート!F$256),AND(B62&gt;=入力シート!B$257,B62&lt;=入力シート!F$257),AND(B62&gt;=入力シート!B$258,B62&lt;=入力シート!F$258),AND(B62&gt;=入力シート!B$259,B62&lt;=入力シート!F$259),AND(B62&gt;=入力シート!B$260,B62&lt;=入力シート!F$260)),B62,"")</f>
        <v/>
      </c>
      <c r="D62" s="114">
        <f>IF(C62="",0,IF(ISERROR(VLOOKUP(B62,入力シート!B$256:M$260,11,0)),D61,VLOOKUP(B62,入力シート!B$256:M$260,11,0)))</f>
        <v>0</v>
      </c>
      <c r="F62" s="114">
        <f t="shared" si="1"/>
        <v>1958</v>
      </c>
      <c r="G62" s="114" t="str">
        <f>IF(OR(AND(F62&gt;=入力シート!B$263,F62&lt;=入力シート!F$263),AND(F62&gt;=入力シート!B$264,F62&lt;=入力シート!F$264),AND(F62&gt;=入力シート!B$265,F62&lt;=入力シート!F$265),AND(F62&gt;=入力シート!B$266,F62&lt;=入力シート!F$266),AND(F62&gt;=入力シート!B$267,F62&lt;=入力シート!F$267)),F62,"")</f>
        <v/>
      </c>
      <c r="H62" s="114">
        <f>IF(G62="",0,IF(ISERROR(VLOOKUP(F62,入力シート!B$263:M$267,11,0)),H61,VLOOKUP(F62,入力シート!B$263:M$267,11,0)))</f>
        <v>0</v>
      </c>
      <c r="J62" s="114">
        <f t="shared" si="2"/>
        <v>1958</v>
      </c>
      <c r="K62" s="114" t="str">
        <f>IF(OR(AND(J62&gt;=入力シート!B$271,J62&lt;=入力シート!F$271),AND(J62&gt;=入力シート!B$272,J62&lt;=入力シート!F$272),AND(J62&gt;=入力シート!B$273,J62&lt;=入力シート!F$273),AND(J62&gt;=入力シート!B$274,J62&lt;=入力シート!F$274),AND(J62&gt;=入力シート!B$275,J62&lt;=入力シート!F$275)),J62,"")</f>
        <v/>
      </c>
      <c r="L62" s="114">
        <f>IF(K62="",0,IF(ISERROR(VLOOKUP(J62,入力シート!B$271:M$275,11,0)),L61,VLOOKUP(J62,入力シート!B$271:M$275,11,0)))</f>
        <v>0</v>
      </c>
      <c r="N62" s="114">
        <f t="shared" si="3"/>
        <v>1958</v>
      </c>
      <c r="O62" s="114" t="str">
        <f>IF(OR(AND(N62&gt;=入力シート!B$278,N62&lt;=入力シート!F$278),AND(N62&gt;=入力シート!B$279,N62&lt;=入力シート!F$279),AND(N62&gt;=入力シート!B$280,N62&lt;=入力シート!F$280),AND(N62&gt;=入力シート!B$281,N62&lt;=入力シート!F$281),AND(N62&gt;=入力シート!B$282,N62&lt;=入力シート!F$282)),N62,"")</f>
        <v/>
      </c>
      <c r="P62" s="114">
        <f>IF(O62="",0,IF(ISERROR(VLOOKUP(N62,入力シート!B$278:M$282,11,0)),P61,VLOOKUP(N62,入力シート!B$278:M$282,11,0)))</f>
        <v>0</v>
      </c>
    </row>
    <row r="63" spans="2:16">
      <c r="B63" s="114">
        <f t="shared" si="0"/>
        <v>1959</v>
      </c>
      <c r="C63" s="114" t="str">
        <f>IF(OR(AND(B63&gt;=入力シート!B$256,B63&lt;=入力シート!F$256),AND(B63&gt;=入力シート!B$257,B63&lt;=入力シート!F$257),AND(B63&gt;=入力シート!B$258,B63&lt;=入力シート!F$258),AND(B63&gt;=入力シート!B$259,B63&lt;=入力シート!F$259),AND(B63&gt;=入力シート!B$260,B63&lt;=入力シート!F$260)),B63,"")</f>
        <v/>
      </c>
      <c r="D63" s="114">
        <f>IF(C63="",0,IF(ISERROR(VLOOKUP(B63,入力シート!B$256:M$260,11,0)),D62,VLOOKUP(B63,入力シート!B$256:M$260,11,0)))</f>
        <v>0</v>
      </c>
      <c r="F63" s="114">
        <f t="shared" si="1"/>
        <v>1959</v>
      </c>
      <c r="G63" s="114" t="str">
        <f>IF(OR(AND(F63&gt;=入力シート!B$263,F63&lt;=入力シート!F$263),AND(F63&gt;=入力シート!B$264,F63&lt;=入力シート!F$264),AND(F63&gt;=入力シート!B$265,F63&lt;=入力シート!F$265),AND(F63&gt;=入力シート!B$266,F63&lt;=入力シート!F$266),AND(F63&gt;=入力シート!B$267,F63&lt;=入力シート!F$267)),F63,"")</f>
        <v/>
      </c>
      <c r="H63" s="114">
        <f>IF(G63="",0,IF(ISERROR(VLOOKUP(F63,入力シート!B$263:M$267,11,0)),H62,VLOOKUP(F63,入力シート!B$263:M$267,11,0)))</f>
        <v>0</v>
      </c>
      <c r="J63" s="114">
        <f t="shared" si="2"/>
        <v>1959</v>
      </c>
      <c r="K63" s="114" t="str">
        <f>IF(OR(AND(J63&gt;=入力シート!B$271,J63&lt;=入力シート!F$271),AND(J63&gt;=入力シート!B$272,J63&lt;=入力シート!F$272),AND(J63&gt;=入力シート!B$273,J63&lt;=入力シート!F$273),AND(J63&gt;=入力シート!B$274,J63&lt;=入力シート!F$274),AND(J63&gt;=入力シート!B$275,J63&lt;=入力シート!F$275)),J63,"")</f>
        <v/>
      </c>
      <c r="L63" s="114">
        <f>IF(K63="",0,IF(ISERROR(VLOOKUP(J63,入力シート!B$271:M$275,11,0)),L62,VLOOKUP(J63,入力シート!B$271:M$275,11,0)))</f>
        <v>0</v>
      </c>
      <c r="N63" s="114">
        <f t="shared" si="3"/>
        <v>1959</v>
      </c>
      <c r="O63" s="114" t="str">
        <f>IF(OR(AND(N63&gt;=入力シート!B$278,N63&lt;=入力シート!F$278),AND(N63&gt;=入力シート!B$279,N63&lt;=入力シート!F$279),AND(N63&gt;=入力シート!B$280,N63&lt;=入力シート!F$280),AND(N63&gt;=入力シート!B$281,N63&lt;=入力シート!F$281),AND(N63&gt;=入力シート!B$282,N63&lt;=入力シート!F$282)),N63,"")</f>
        <v/>
      </c>
      <c r="P63" s="114">
        <f>IF(O63="",0,IF(ISERROR(VLOOKUP(N63,入力シート!B$278:M$282,11,0)),P62,VLOOKUP(N63,入力シート!B$278:M$282,11,0)))</f>
        <v>0</v>
      </c>
    </row>
    <row r="64" spans="2:16">
      <c r="B64" s="114">
        <f t="shared" si="0"/>
        <v>1960</v>
      </c>
      <c r="C64" s="114" t="str">
        <f>IF(OR(AND(B64&gt;=入力シート!B$256,B64&lt;=入力シート!F$256),AND(B64&gt;=入力シート!B$257,B64&lt;=入力シート!F$257),AND(B64&gt;=入力シート!B$258,B64&lt;=入力シート!F$258),AND(B64&gt;=入力シート!B$259,B64&lt;=入力シート!F$259),AND(B64&gt;=入力シート!B$260,B64&lt;=入力シート!F$260)),B64,"")</f>
        <v/>
      </c>
      <c r="D64" s="114">
        <f>IF(C64="",0,IF(ISERROR(VLOOKUP(B64,入力シート!B$256:M$260,11,0)),D63,VLOOKUP(B64,入力シート!B$256:M$260,11,0)))</f>
        <v>0</v>
      </c>
      <c r="F64" s="114">
        <f t="shared" si="1"/>
        <v>1960</v>
      </c>
      <c r="G64" s="114" t="str">
        <f>IF(OR(AND(F64&gt;=入力シート!B$263,F64&lt;=入力シート!F$263),AND(F64&gt;=入力シート!B$264,F64&lt;=入力シート!F$264),AND(F64&gt;=入力シート!B$265,F64&lt;=入力シート!F$265),AND(F64&gt;=入力シート!B$266,F64&lt;=入力シート!F$266),AND(F64&gt;=入力シート!B$267,F64&lt;=入力シート!F$267)),F64,"")</f>
        <v/>
      </c>
      <c r="H64" s="114">
        <f>IF(G64="",0,IF(ISERROR(VLOOKUP(F64,入力シート!B$263:M$267,11,0)),H63,VLOOKUP(F64,入力シート!B$263:M$267,11,0)))</f>
        <v>0</v>
      </c>
      <c r="J64" s="114">
        <f t="shared" si="2"/>
        <v>1960</v>
      </c>
      <c r="K64" s="114" t="str">
        <f>IF(OR(AND(J64&gt;=入力シート!B$271,J64&lt;=入力シート!F$271),AND(J64&gt;=入力シート!B$272,J64&lt;=入力シート!F$272),AND(J64&gt;=入力シート!B$273,J64&lt;=入力シート!F$273),AND(J64&gt;=入力シート!B$274,J64&lt;=入力シート!F$274),AND(J64&gt;=入力シート!B$275,J64&lt;=入力シート!F$275)),J64,"")</f>
        <v/>
      </c>
      <c r="L64" s="114">
        <f>IF(K64="",0,IF(ISERROR(VLOOKUP(J64,入力シート!B$271:M$275,11,0)),L63,VLOOKUP(J64,入力シート!B$271:M$275,11,0)))</f>
        <v>0</v>
      </c>
      <c r="N64" s="114">
        <f t="shared" si="3"/>
        <v>1960</v>
      </c>
      <c r="O64" s="114" t="str">
        <f>IF(OR(AND(N64&gt;=入力シート!B$278,N64&lt;=入力シート!F$278),AND(N64&gt;=入力シート!B$279,N64&lt;=入力シート!F$279),AND(N64&gt;=入力シート!B$280,N64&lt;=入力シート!F$280),AND(N64&gt;=入力シート!B$281,N64&lt;=入力シート!F$281),AND(N64&gt;=入力シート!B$282,N64&lt;=入力シート!F$282)),N64,"")</f>
        <v/>
      </c>
      <c r="P64" s="114">
        <f>IF(O64="",0,IF(ISERROR(VLOOKUP(N64,入力シート!B$278:M$282,11,0)),P63,VLOOKUP(N64,入力シート!B$278:M$282,11,0)))</f>
        <v>0</v>
      </c>
    </row>
    <row r="65" spans="2:16">
      <c r="B65" s="114">
        <f t="shared" si="0"/>
        <v>1961</v>
      </c>
      <c r="C65" s="114" t="str">
        <f>IF(OR(AND(B65&gt;=入力シート!B$256,B65&lt;=入力シート!F$256),AND(B65&gt;=入力シート!B$257,B65&lt;=入力シート!F$257),AND(B65&gt;=入力シート!B$258,B65&lt;=入力シート!F$258),AND(B65&gt;=入力シート!B$259,B65&lt;=入力シート!F$259),AND(B65&gt;=入力シート!B$260,B65&lt;=入力シート!F$260)),B65,"")</f>
        <v/>
      </c>
      <c r="D65" s="114">
        <f>IF(C65="",0,IF(ISERROR(VLOOKUP(B65,入力シート!B$256:M$260,11,0)),D64,VLOOKUP(B65,入力シート!B$256:M$260,11,0)))</f>
        <v>0</v>
      </c>
      <c r="F65" s="114">
        <f t="shared" si="1"/>
        <v>1961</v>
      </c>
      <c r="G65" s="114" t="str">
        <f>IF(OR(AND(F65&gt;=入力シート!B$263,F65&lt;=入力シート!F$263),AND(F65&gt;=入力シート!B$264,F65&lt;=入力シート!F$264),AND(F65&gt;=入力シート!B$265,F65&lt;=入力シート!F$265),AND(F65&gt;=入力シート!B$266,F65&lt;=入力シート!F$266),AND(F65&gt;=入力シート!B$267,F65&lt;=入力シート!F$267)),F65,"")</f>
        <v/>
      </c>
      <c r="H65" s="114">
        <f>IF(G65="",0,IF(ISERROR(VLOOKUP(F65,入力シート!B$263:M$267,11,0)),H64,VLOOKUP(F65,入力シート!B$263:M$267,11,0)))</f>
        <v>0</v>
      </c>
      <c r="J65" s="114">
        <f t="shared" si="2"/>
        <v>1961</v>
      </c>
      <c r="K65" s="114" t="str">
        <f>IF(OR(AND(J65&gt;=入力シート!B$271,J65&lt;=入力シート!F$271),AND(J65&gt;=入力シート!B$272,J65&lt;=入力シート!F$272),AND(J65&gt;=入力シート!B$273,J65&lt;=入力シート!F$273),AND(J65&gt;=入力シート!B$274,J65&lt;=入力シート!F$274),AND(J65&gt;=入力シート!B$275,J65&lt;=入力シート!F$275)),J65,"")</f>
        <v/>
      </c>
      <c r="L65" s="114">
        <f>IF(K65="",0,IF(ISERROR(VLOOKUP(J65,入力シート!B$271:M$275,11,0)),L64,VLOOKUP(J65,入力シート!B$271:M$275,11,0)))</f>
        <v>0</v>
      </c>
      <c r="N65" s="114">
        <f t="shared" si="3"/>
        <v>1961</v>
      </c>
      <c r="O65" s="114" t="str">
        <f>IF(OR(AND(N65&gt;=入力シート!B$278,N65&lt;=入力シート!F$278),AND(N65&gt;=入力シート!B$279,N65&lt;=入力シート!F$279),AND(N65&gt;=入力シート!B$280,N65&lt;=入力シート!F$280),AND(N65&gt;=入力シート!B$281,N65&lt;=入力シート!F$281),AND(N65&gt;=入力シート!B$282,N65&lt;=入力シート!F$282)),N65,"")</f>
        <v/>
      </c>
      <c r="P65" s="114">
        <f>IF(O65="",0,IF(ISERROR(VLOOKUP(N65,入力シート!B$278:M$282,11,0)),P64,VLOOKUP(N65,入力シート!B$278:M$282,11,0)))</f>
        <v>0</v>
      </c>
    </row>
    <row r="66" spans="2:16">
      <c r="B66" s="114">
        <f t="shared" si="0"/>
        <v>1962</v>
      </c>
      <c r="C66" s="114" t="str">
        <f>IF(OR(AND(B66&gt;=入力シート!B$256,B66&lt;=入力シート!F$256),AND(B66&gt;=入力シート!B$257,B66&lt;=入力シート!F$257),AND(B66&gt;=入力シート!B$258,B66&lt;=入力シート!F$258),AND(B66&gt;=入力シート!B$259,B66&lt;=入力シート!F$259),AND(B66&gt;=入力シート!B$260,B66&lt;=入力シート!F$260)),B66,"")</f>
        <v/>
      </c>
      <c r="D66" s="114">
        <f>IF(C66="",0,IF(ISERROR(VLOOKUP(B66,入力シート!B$256:M$260,11,0)),D65,VLOOKUP(B66,入力シート!B$256:M$260,11,0)))</f>
        <v>0</v>
      </c>
      <c r="F66" s="114">
        <f t="shared" si="1"/>
        <v>1962</v>
      </c>
      <c r="G66" s="114" t="str">
        <f>IF(OR(AND(F66&gt;=入力シート!B$263,F66&lt;=入力シート!F$263),AND(F66&gt;=入力シート!B$264,F66&lt;=入力シート!F$264),AND(F66&gt;=入力シート!B$265,F66&lt;=入力シート!F$265),AND(F66&gt;=入力シート!B$266,F66&lt;=入力シート!F$266),AND(F66&gt;=入力シート!B$267,F66&lt;=入力シート!F$267)),F66,"")</f>
        <v/>
      </c>
      <c r="H66" s="114">
        <f>IF(G66="",0,IF(ISERROR(VLOOKUP(F66,入力シート!B$263:M$267,11,0)),H65,VLOOKUP(F66,入力シート!B$263:M$267,11,0)))</f>
        <v>0</v>
      </c>
      <c r="J66" s="114">
        <f t="shared" si="2"/>
        <v>1962</v>
      </c>
      <c r="K66" s="114" t="str">
        <f>IF(OR(AND(J66&gt;=入力シート!B$271,J66&lt;=入力シート!F$271),AND(J66&gt;=入力シート!B$272,J66&lt;=入力シート!F$272),AND(J66&gt;=入力シート!B$273,J66&lt;=入力シート!F$273),AND(J66&gt;=入力シート!B$274,J66&lt;=入力シート!F$274),AND(J66&gt;=入力シート!B$275,J66&lt;=入力シート!F$275)),J66,"")</f>
        <v/>
      </c>
      <c r="L66" s="114">
        <f>IF(K66="",0,IF(ISERROR(VLOOKUP(J66,入力シート!B$271:M$275,11,0)),L65,VLOOKUP(J66,入力シート!B$271:M$275,11,0)))</f>
        <v>0</v>
      </c>
      <c r="N66" s="114">
        <f t="shared" si="3"/>
        <v>1962</v>
      </c>
      <c r="O66" s="114" t="str">
        <f>IF(OR(AND(N66&gt;=入力シート!B$278,N66&lt;=入力シート!F$278),AND(N66&gt;=入力シート!B$279,N66&lt;=入力シート!F$279),AND(N66&gt;=入力シート!B$280,N66&lt;=入力シート!F$280),AND(N66&gt;=入力シート!B$281,N66&lt;=入力シート!F$281),AND(N66&gt;=入力シート!B$282,N66&lt;=入力シート!F$282)),N66,"")</f>
        <v/>
      </c>
      <c r="P66" s="114">
        <f>IF(O66="",0,IF(ISERROR(VLOOKUP(N66,入力シート!B$278:M$282,11,0)),P65,VLOOKUP(N66,入力シート!B$278:M$282,11,0)))</f>
        <v>0</v>
      </c>
    </row>
    <row r="67" spans="2:16">
      <c r="B67" s="114">
        <f t="shared" si="0"/>
        <v>1963</v>
      </c>
      <c r="C67" s="114" t="str">
        <f>IF(OR(AND(B67&gt;=入力シート!B$256,B67&lt;=入力シート!F$256),AND(B67&gt;=入力シート!B$257,B67&lt;=入力シート!F$257),AND(B67&gt;=入力シート!B$258,B67&lt;=入力シート!F$258),AND(B67&gt;=入力シート!B$259,B67&lt;=入力シート!F$259),AND(B67&gt;=入力シート!B$260,B67&lt;=入力シート!F$260)),B67,"")</f>
        <v/>
      </c>
      <c r="D67" s="114">
        <f>IF(C67="",0,IF(ISERROR(VLOOKUP(B67,入力シート!B$256:M$260,11,0)),D66,VLOOKUP(B67,入力シート!B$256:M$260,11,0)))</f>
        <v>0</v>
      </c>
      <c r="F67" s="114">
        <f t="shared" si="1"/>
        <v>1963</v>
      </c>
      <c r="G67" s="114" t="str">
        <f>IF(OR(AND(F67&gt;=入力シート!B$263,F67&lt;=入力シート!F$263),AND(F67&gt;=入力シート!B$264,F67&lt;=入力シート!F$264),AND(F67&gt;=入力シート!B$265,F67&lt;=入力シート!F$265),AND(F67&gt;=入力シート!B$266,F67&lt;=入力シート!F$266),AND(F67&gt;=入力シート!B$267,F67&lt;=入力シート!F$267)),F67,"")</f>
        <v/>
      </c>
      <c r="H67" s="114">
        <f>IF(G67="",0,IF(ISERROR(VLOOKUP(F67,入力シート!B$263:M$267,11,0)),H66,VLOOKUP(F67,入力シート!B$263:M$267,11,0)))</f>
        <v>0</v>
      </c>
      <c r="J67" s="114">
        <f t="shared" si="2"/>
        <v>1963</v>
      </c>
      <c r="K67" s="114" t="str">
        <f>IF(OR(AND(J67&gt;=入力シート!B$271,J67&lt;=入力シート!F$271),AND(J67&gt;=入力シート!B$272,J67&lt;=入力シート!F$272),AND(J67&gt;=入力シート!B$273,J67&lt;=入力シート!F$273),AND(J67&gt;=入力シート!B$274,J67&lt;=入力シート!F$274),AND(J67&gt;=入力シート!B$275,J67&lt;=入力シート!F$275)),J67,"")</f>
        <v/>
      </c>
      <c r="L67" s="114">
        <f>IF(K67="",0,IF(ISERROR(VLOOKUP(J67,入力シート!B$271:M$275,11,0)),L66,VLOOKUP(J67,入力シート!B$271:M$275,11,0)))</f>
        <v>0</v>
      </c>
      <c r="N67" s="114">
        <f t="shared" si="3"/>
        <v>1963</v>
      </c>
      <c r="O67" s="114" t="str">
        <f>IF(OR(AND(N67&gt;=入力シート!B$278,N67&lt;=入力シート!F$278),AND(N67&gt;=入力シート!B$279,N67&lt;=入力シート!F$279),AND(N67&gt;=入力シート!B$280,N67&lt;=入力シート!F$280),AND(N67&gt;=入力シート!B$281,N67&lt;=入力シート!F$281),AND(N67&gt;=入力シート!B$282,N67&lt;=入力シート!F$282)),N67,"")</f>
        <v/>
      </c>
      <c r="P67" s="114">
        <f>IF(O67="",0,IF(ISERROR(VLOOKUP(N67,入力シート!B$278:M$282,11,0)),P66,VLOOKUP(N67,入力シート!B$278:M$282,11,0)))</f>
        <v>0</v>
      </c>
    </row>
    <row r="68" spans="2:16">
      <c r="B68" s="114">
        <f t="shared" si="0"/>
        <v>1964</v>
      </c>
      <c r="C68" s="114" t="str">
        <f>IF(OR(AND(B68&gt;=入力シート!B$256,B68&lt;=入力シート!F$256),AND(B68&gt;=入力シート!B$257,B68&lt;=入力シート!F$257),AND(B68&gt;=入力シート!B$258,B68&lt;=入力シート!F$258),AND(B68&gt;=入力シート!B$259,B68&lt;=入力シート!F$259),AND(B68&gt;=入力シート!B$260,B68&lt;=入力シート!F$260)),B68,"")</f>
        <v/>
      </c>
      <c r="D68" s="114">
        <f>IF(C68="",0,IF(ISERROR(VLOOKUP(B68,入力シート!B$256:M$260,11,0)),D67,VLOOKUP(B68,入力シート!B$256:M$260,11,0)))</f>
        <v>0</v>
      </c>
      <c r="F68" s="114">
        <f t="shared" si="1"/>
        <v>1964</v>
      </c>
      <c r="G68" s="114" t="str">
        <f>IF(OR(AND(F68&gt;=入力シート!B$263,F68&lt;=入力シート!F$263),AND(F68&gt;=入力シート!B$264,F68&lt;=入力シート!F$264),AND(F68&gt;=入力シート!B$265,F68&lt;=入力シート!F$265),AND(F68&gt;=入力シート!B$266,F68&lt;=入力シート!F$266),AND(F68&gt;=入力シート!B$267,F68&lt;=入力シート!F$267)),F68,"")</f>
        <v/>
      </c>
      <c r="H68" s="114">
        <f>IF(G68="",0,IF(ISERROR(VLOOKUP(F68,入力シート!B$263:M$267,11,0)),H67,VLOOKUP(F68,入力シート!B$263:M$267,11,0)))</f>
        <v>0</v>
      </c>
      <c r="J68" s="114">
        <f t="shared" si="2"/>
        <v>1964</v>
      </c>
      <c r="K68" s="114" t="str">
        <f>IF(OR(AND(J68&gt;=入力シート!B$271,J68&lt;=入力シート!F$271),AND(J68&gt;=入力シート!B$272,J68&lt;=入力シート!F$272),AND(J68&gt;=入力シート!B$273,J68&lt;=入力シート!F$273),AND(J68&gt;=入力シート!B$274,J68&lt;=入力シート!F$274),AND(J68&gt;=入力シート!B$275,J68&lt;=入力シート!F$275)),J68,"")</f>
        <v/>
      </c>
      <c r="L68" s="114">
        <f>IF(K68="",0,IF(ISERROR(VLOOKUP(J68,入力シート!B$271:M$275,11,0)),L67,VLOOKUP(J68,入力シート!B$271:M$275,11,0)))</f>
        <v>0</v>
      </c>
      <c r="N68" s="114">
        <f t="shared" si="3"/>
        <v>1964</v>
      </c>
      <c r="O68" s="114" t="str">
        <f>IF(OR(AND(N68&gt;=入力シート!B$278,N68&lt;=入力シート!F$278),AND(N68&gt;=入力シート!B$279,N68&lt;=入力シート!F$279),AND(N68&gt;=入力シート!B$280,N68&lt;=入力シート!F$280),AND(N68&gt;=入力シート!B$281,N68&lt;=入力シート!F$281),AND(N68&gt;=入力シート!B$282,N68&lt;=入力シート!F$282)),N68,"")</f>
        <v/>
      </c>
      <c r="P68" s="114">
        <f>IF(O68="",0,IF(ISERROR(VLOOKUP(N68,入力シート!B$278:M$282,11,0)),P67,VLOOKUP(N68,入力シート!B$278:M$282,11,0)))</f>
        <v>0</v>
      </c>
    </row>
    <row r="69" spans="2:16">
      <c r="B69" s="114">
        <f t="shared" si="0"/>
        <v>1965</v>
      </c>
      <c r="C69" s="114" t="str">
        <f>IF(OR(AND(B69&gt;=入力シート!B$256,B69&lt;=入力シート!F$256),AND(B69&gt;=入力シート!B$257,B69&lt;=入力シート!F$257),AND(B69&gt;=入力シート!B$258,B69&lt;=入力シート!F$258),AND(B69&gt;=入力シート!B$259,B69&lt;=入力シート!F$259),AND(B69&gt;=入力シート!B$260,B69&lt;=入力シート!F$260)),B69,"")</f>
        <v/>
      </c>
      <c r="D69" s="114">
        <f>IF(C69="",0,IF(ISERROR(VLOOKUP(B69,入力シート!B$256:M$260,11,0)),D68,VLOOKUP(B69,入力シート!B$256:M$260,11,0)))</f>
        <v>0</v>
      </c>
      <c r="F69" s="114">
        <f t="shared" si="1"/>
        <v>1965</v>
      </c>
      <c r="G69" s="114" t="str">
        <f>IF(OR(AND(F69&gt;=入力シート!B$263,F69&lt;=入力シート!F$263),AND(F69&gt;=入力シート!B$264,F69&lt;=入力シート!F$264),AND(F69&gt;=入力シート!B$265,F69&lt;=入力シート!F$265),AND(F69&gt;=入力シート!B$266,F69&lt;=入力シート!F$266),AND(F69&gt;=入力シート!B$267,F69&lt;=入力シート!F$267)),F69,"")</f>
        <v/>
      </c>
      <c r="H69" s="114">
        <f>IF(G69="",0,IF(ISERROR(VLOOKUP(F69,入力シート!B$263:M$267,11,0)),H68,VLOOKUP(F69,入力シート!B$263:M$267,11,0)))</f>
        <v>0</v>
      </c>
      <c r="J69" s="114">
        <f t="shared" si="2"/>
        <v>1965</v>
      </c>
      <c r="K69" s="114" t="str">
        <f>IF(OR(AND(J69&gt;=入力シート!B$271,J69&lt;=入力シート!F$271),AND(J69&gt;=入力シート!B$272,J69&lt;=入力シート!F$272),AND(J69&gt;=入力シート!B$273,J69&lt;=入力シート!F$273),AND(J69&gt;=入力シート!B$274,J69&lt;=入力シート!F$274),AND(J69&gt;=入力シート!B$275,J69&lt;=入力シート!F$275)),J69,"")</f>
        <v/>
      </c>
      <c r="L69" s="114">
        <f>IF(K69="",0,IF(ISERROR(VLOOKUP(J69,入力シート!B$271:M$275,11,0)),L68,VLOOKUP(J69,入力シート!B$271:M$275,11,0)))</f>
        <v>0</v>
      </c>
      <c r="N69" s="114">
        <f t="shared" si="3"/>
        <v>1965</v>
      </c>
      <c r="O69" s="114" t="str">
        <f>IF(OR(AND(N69&gt;=入力シート!B$278,N69&lt;=入力シート!F$278),AND(N69&gt;=入力シート!B$279,N69&lt;=入力シート!F$279),AND(N69&gt;=入力シート!B$280,N69&lt;=入力シート!F$280),AND(N69&gt;=入力シート!B$281,N69&lt;=入力シート!F$281),AND(N69&gt;=入力シート!B$282,N69&lt;=入力シート!F$282)),N69,"")</f>
        <v/>
      </c>
      <c r="P69" s="114">
        <f>IF(O69="",0,IF(ISERROR(VLOOKUP(N69,入力シート!B$278:M$282,11,0)),P68,VLOOKUP(N69,入力シート!B$278:M$282,11,0)))</f>
        <v>0</v>
      </c>
    </row>
    <row r="70" spans="2:16">
      <c r="B70" s="114">
        <f t="shared" ref="B70:B86" si="4">B69+1</f>
        <v>1966</v>
      </c>
      <c r="C70" s="114" t="str">
        <f>IF(OR(AND(B70&gt;=入力シート!B$256,B70&lt;=入力シート!F$256),AND(B70&gt;=入力シート!B$257,B70&lt;=入力シート!F$257),AND(B70&gt;=入力シート!B$258,B70&lt;=入力シート!F$258),AND(B70&gt;=入力シート!B$259,B70&lt;=入力シート!F$259),AND(B70&gt;=入力シート!B$260,B70&lt;=入力シート!F$260)),B70,"")</f>
        <v/>
      </c>
      <c r="D70" s="114">
        <f>IF(C70="",0,IF(ISERROR(VLOOKUP(B70,入力シート!B$256:M$260,11,0)),D69,VLOOKUP(B70,入力シート!B$256:M$260,11,0)))</f>
        <v>0</v>
      </c>
      <c r="F70" s="114">
        <f t="shared" ref="F70:F86" si="5">F69+1</f>
        <v>1966</v>
      </c>
      <c r="G70" s="114" t="str">
        <f>IF(OR(AND(F70&gt;=入力シート!B$263,F70&lt;=入力シート!F$263),AND(F70&gt;=入力シート!B$264,F70&lt;=入力シート!F$264),AND(F70&gt;=入力シート!B$265,F70&lt;=入力シート!F$265),AND(F70&gt;=入力シート!B$266,F70&lt;=入力シート!F$266),AND(F70&gt;=入力シート!B$267,F70&lt;=入力シート!F$267)),F70,"")</f>
        <v/>
      </c>
      <c r="H70" s="114">
        <f>IF(G70="",0,IF(ISERROR(VLOOKUP(F70,入力シート!B$263:M$267,11,0)),H69,VLOOKUP(F70,入力シート!B$263:M$267,11,0)))</f>
        <v>0</v>
      </c>
      <c r="J70" s="114">
        <f t="shared" ref="J70:J86" si="6">J69+1</f>
        <v>1966</v>
      </c>
      <c r="K70" s="114" t="str">
        <f>IF(OR(AND(J70&gt;=入力シート!B$271,J70&lt;=入力シート!F$271),AND(J70&gt;=入力シート!B$272,J70&lt;=入力シート!F$272),AND(J70&gt;=入力シート!B$273,J70&lt;=入力シート!F$273),AND(J70&gt;=入力シート!B$274,J70&lt;=入力シート!F$274),AND(J70&gt;=入力シート!B$275,J70&lt;=入力シート!F$275)),J70,"")</f>
        <v/>
      </c>
      <c r="L70" s="114">
        <f>IF(K70="",0,IF(ISERROR(VLOOKUP(J70,入力シート!B$271:M$275,11,0)),L69,VLOOKUP(J70,入力シート!B$271:M$275,11,0)))</f>
        <v>0</v>
      </c>
      <c r="N70" s="114">
        <f t="shared" ref="N70:N86" si="7">N69+1</f>
        <v>1966</v>
      </c>
      <c r="O70" s="114" t="str">
        <f>IF(OR(AND(N70&gt;=入力シート!B$278,N70&lt;=入力シート!F$278),AND(N70&gt;=入力シート!B$279,N70&lt;=入力シート!F$279),AND(N70&gt;=入力シート!B$280,N70&lt;=入力シート!F$280),AND(N70&gt;=入力シート!B$281,N70&lt;=入力シート!F$281),AND(N70&gt;=入力シート!B$282,N70&lt;=入力シート!F$282)),N70,"")</f>
        <v/>
      </c>
      <c r="P70" s="114">
        <f>IF(O70="",0,IF(ISERROR(VLOOKUP(N70,入力シート!B$278:M$282,11,0)),P69,VLOOKUP(N70,入力シート!B$278:M$282,11,0)))</f>
        <v>0</v>
      </c>
    </row>
    <row r="71" spans="2:16">
      <c r="B71" s="114">
        <f t="shared" si="4"/>
        <v>1967</v>
      </c>
      <c r="C71" s="114" t="str">
        <f>IF(OR(AND(B71&gt;=入力シート!B$256,B71&lt;=入力シート!F$256),AND(B71&gt;=入力シート!B$257,B71&lt;=入力シート!F$257),AND(B71&gt;=入力シート!B$258,B71&lt;=入力シート!F$258),AND(B71&gt;=入力シート!B$259,B71&lt;=入力シート!F$259),AND(B71&gt;=入力シート!B$260,B71&lt;=入力シート!F$260)),B71,"")</f>
        <v/>
      </c>
      <c r="D71" s="114">
        <f>IF(C71="",0,IF(ISERROR(VLOOKUP(B71,入力シート!B$256:M$260,11,0)),D70,VLOOKUP(B71,入力シート!B$256:M$260,11,0)))</f>
        <v>0</v>
      </c>
      <c r="F71" s="114">
        <f t="shared" si="5"/>
        <v>1967</v>
      </c>
      <c r="G71" s="114" t="str">
        <f>IF(OR(AND(F71&gt;=入力シート!B$263,F71&lt;=入力シート!F$263),AND(F71&gt;=入力シート!B$264,F71&lt;=入力シート!F$264),AND(F71&gt;=入力シート!B$265,F71&lt;=入力シート!F$265),AND(F71&gt;=入力シート!B$266,F71&lt;=入力シート!F$266),AND(F71&gt;=入力シート!B$267,F71&lt;=入力シート!F$267)),F71,"")</f>
        <v/>
      </c>
      <c r="H71" s="114">
        <f>IF(G71="",0,IF(ISERROR(VLOOKUP(F71,入力シート!B$263:M$267,11,0)),H70,VLOOKUP(F71,入力シート!B$263:M$267,11,0)))</f>
        <v>0</v>
      </c>
      <c r="J71" s="114">
        <f t="shared" si="6"/>
        <v>1967</v>
      </c>
      <c r="K71" s="114" t="str">
        <f>IF(OR(AND(J71&gt;=入力シート!B$271,J71&lt;=入力シート!F$271),AND(J71&gt;=入力シート!B$272,J71&lt;=入力シート!F$272),AND(J71&gt;=入力シート!B$273,J71&lt;=入力シート!F$273),AND(J71&gt;=入力シート!B$274,J71&lt;=入力シート!F$274),AND(J71&gt;=入力シート!B$275,J71&lt;=入力シート!F$275)),J71,"")</f>
        <v/>
      </c>
      <c r="L71" s="114">
        <f>IF(K71="",0,IF(ISERROR(VLOOKUP(J71,入力シート!B$271:M$275,11,0)),L70,VLOOKUP(J71,入力シート!B$271:M$275,11,0)))</f>
        <v>0</v>
      </c>
      <c r="N71" s="114">
        <f t="shared" si="7"/>
        <v>1967</v>
      </c>
      <c r="O71" s="114" t="str">
        <f>IF(OR(AND(N71&gt;=入力シート!B$278,N71&lt;=入力シート!F$278),AND(N71&gt;=入力シート!B$279,N71&lt;=入力シート!F$279),AND(N71&gt;=入力シート!B$280,N71&lt;=入力シート!F$280),AND(N71&gt;=入力シート!B$281,N71&lt;=入力シート!F$281),AND(N71&gt;=入力シート!B$282,N71&lt;=入力シート!F$282)),N71,"")</f>
        <v/>
      </c>
      <c r="P71" s="114">
        <f>IF(O71="",0,IF(ISERROR(VLOOKUP(N71,入力シート!B$278:M$282,11,0)),P70,VLOOKUP(N71,入力シート!B$278:M$282,11,0)))</f>
        <v>0</v>
      </c>
    </row>
    <row r="72" spans="2:16">
      <c r="B72" s="114">
        <f t="shared" si="4"/>
        <v>1968</v>
      </c>
      <c r="C72" s="114" t="str">
        <f>IF(OR(AND(B72&gt;=入力シート!B$256,B72&lt;=入力シート!F$256),AND(B72&gt;=入力シート!B$257,B72&lt;=入力シート!F$257),AND(B72&gt;=入力シート!B$258,B72&lt;=入力シート!F$258),AND(B72&gt;=入力シート!B$259,B72&lt;=入力シート!F$259),AND(B72&gt;=入力シート!B$260,B72&lt;=入力シート!F$260)),B72,"")</f>
        <v/>
      </c>
      <c r="D72" s="114">
        <f>IF(C72="",0,IF(ISERROR(VLOOKUP(B72,入力シート!B$256:M$260,11,0)),D71,VLOOKUP(B72,入力シート!B$256:M$260,11,0)))</f>
        <v>0</v>
      </c>
      <c r="F72" s="114">
        <f t="shared" si="5"/>
        <v>1968</v>
      </c>
      <c r="G72" s="114" t="str">
        <f>IF(OR(AND(F72&gt;=入力シート!B$263,F72&lt;=入力シート!F$263),AND(F72&gt;=入力シート!B$264,F72&lt;=入力シート!F$264),AND(F72&gt;=入力シート!B$265,F72&lt;=入力シート!F$265),AND(F72&gt;=入力シート!B$266,F72&lt;=入力シート!F$266),AND(F72&gt;=入力シート!B$267,F72&lt;=入力シート!F$267)),F72,"")</f>
        <v/>
      </c>
      <c r="H72" s="114">
        <f>IF(G72="",0,IF(ISERROR(VLOOKUP(F72,入力シート!B$263:M$267,11,0)),H71,VLOOKUP(F72,入力シート!B$263:M$267,11,0)))</f>
        <v>0</v>
      </c>
      <c r="J72" s="114">
        <f t="shared" si="6"/>
        <v>1968</v>
      </c>
      <c r="K72" s="114" t="str">
        <f>IF(OR(AND(J72&gt;=入力シート!B$271,J72&lt;=入力シート!F$271),AND(J72&gt;=入力シート!B$272,J72&lt;=入力シート!F$272),AND(J72&gt;=入力シート!B$273,J72&lt;=入力シート!F$273),AND(J72&gt;=入力シート!B$274,J72&lt;=入力シート!F$274),AND(J72&gt;=入力シート!B$275,J72&lt;=入力シート!F$275)),J72,"")</f>
        <v/>
      </c>
      <c r="L72" s="114">
        <f>IF(K72="",0,IF(ISERROR(VLOOKUP(J72,入力シート!B$271:M$275,11,0)),L71,VLOOKUP(J72,入力シート!B$271:M$275,11,0)))</f>
        <v>0</v>
      </c>
      <c r="N72" s="114">
        <f t="shared" si="7"/>
        <v>1968</v>
      </c>
      <c r="O72" s="114" t="str">
        <f>IF(OR(AND(N72&gt;=入力シート!B$278,N72&lt;=入力シート!F$278),AND(N72&gt;=入力シート!B$279,N72&lt;=入力シート!F$279),AND(N72&gt;=入力シート!B$280,N72&lt;=入力シート!F$280),AND(N72&gt;=入力シート!B$281,N72&lt;=入力シート!F$281),AND(N72&gt;=入力シート!B$282,N72&lt;=入力シート!F$282)),N72,"")</f>
        <v/>
      </c>
      <c r="P72" s="114">
        <f>IF(O72="",0,IF(ISERROR(VLOOKUP(N72,入力シート!B$278:M$282,11,0)),P71,VLOOKUP(N72,入力シート!B$278:M$282,11,0)))</f>
        <v>0</v>
      </c>
    </row>
    <row r="73" spans="2:16">
      <c r="B73" s="114">
        <f t="shared" si="4"/>
        <v>1969</v>
      </c>
      <c r="C73" s="114" t="str">
        <f>IF(OR(AND(B73&gt;=入力シート!B$256,B73&lt;=入力シート!F$256),AND(B73&gt;=入力シート!B$257,B73&lt;=入力シート!F$257),AND(B73&gt;=入力シート!B$258,B73&lt;=入力シート!F$258),AND(B73&gt;=入力シート!B$259,B73&lt;=入力シート!F$259),AND(B73&gt;=入力シート!B$260,B73&lt;=入力シート!F$260)),B73,"")</f>
        <v/>
      </c>
      <c r="D73" s="114">
        <f>IF(C73="",0,IF(ISERROR(VLOOKUP(B73,入力シート!B$256:M$260,11,0)),D72,VLOOKUP(B73,入力シート!B$256:M$260,11,0)))</f>
        <v>0</v>
      </c>
      <c r="F73" s="114">
        <f t="shared" si="5"/>
        <v>1969</v>
      </c>
      <c r="G73" s="114" t="str">
        <f>IF(OR(AND(F73&gt;=入力シート!B$263,F73&lt;=入力シート!F$263),AND(F73&gt;=入力シート!B$264,F73&lt;=入力シート!F$264),AND(F73&gt;=入力シート!B$265,F73&lt;=入力シート!F$265),AND(F73&gt;=入力シート!B$266,F73&lt;=入力シート!F$266),AND(F73&gt;=入力シート!B$267,F73&lt;=入力シート!F$267)),F73,"")</f>
        <v/>
      </c>
      <c r="H73" s="114">
        <f>IF(G73="",0,IF(ISERROR(VLOOKUP(F73,入力シート!B$263:M$267,11,0)),H72,VLOOKUP(F73,入力シート!B$263:M$267,11,0)))</f>
        <v>0</v>
      </c>
      <c r="J73" s="114">
        <f t="shared" si="6"/>
        <v>1969</v>
      </c>
      <c r="K73" s="114" t="str">
        <f>IF(OR(AND(J73&gt;=入力シート!B$271,J73&lt;=入力シート!F$271),AND(J73&gt;=入力シート!B$272,J73&lt;=入力シート!F$272),AND(J73&gt;=入力シート!B$273,J73&lt;=入力シート!F$273),AND(J73&gt;=入力シート!B$274,J73&lt;=入力シート!F$274),AND(J73&gt;=入力シート!B$275,J73&lt;=入力シート!F$275)),J73,"")</f>
        <v/>
      </c>
      <c r="L73" s="114">
        <f>IF(K73="",0,IF(ISERROR(VLOOKUP(J73,入力シート!B$271:M$275,11,0)),L72,VLOOKUP(J73,入力シート!B$271:M$275,11,0)))</f>
        <v>0</v>
      </c>
      <c r="N73" s="114">
        <f t="shared" si="7"/>
        <v>1969</v>
      </c>
      <c r="O73" s="114" t="str">
        <f>IF(OR(AND(N73&gt;=入力シート!B$278,N73&lt;=入力シート!F$278),AND(N73&gt;=入力シート!B$279,N73&lt;=入力シート!F$279),AND(N73&gt;=入力シート!B$280,N73&lt;=入力シート!F$280),AND(N73&gt;=入力シート!B$281,N73&lt;=入力シート!F$281),AND(N73&gt;=入力シート!B$282,N73&lt;=入力シート!F$282)),N73,"")</f>
        <v/>
      </c>
      <c r="P73" s="114">
        <f>IF(O73="",0,IF(ISERROR(VLOOKUP(N73,入力シート!B$278:M$282,11,0)),P72,VLOOKUP(N73,入力シート!B$278:M$282,11,0)))</f>
        <v>0</v>
      </c>
    </row>
    <row r="74" spans="2:16">
      <c r="B74" s="114">
        <f t="shared" si="4"/>
        <v>1970</v>
      </c>
      <c r="C74" s="114" t="str">
        <f>IF(OR(AND(B74&gt;=入力シート!B$256,B74&lt;=入力シート!F$256),AND(B74&gt;=入力シート!B$257,B74&lt;=入力シート!F$257),AND(B74&gt;=入力シート!B$258,B74&lt;=入力シート!F$258),AND(B74&gt;=入力シート!B$259,B74&lt;=入力シート!F$259),AND(B74&gt;=入力シート!B$260,B74&lt;=入力シート!F$260)),B74,"")</f>
        <v/>
      </c>
      <c r="D74" s="114">
        <f>IF(C74="",0,IF(ISERROR(VLOOKUP(B74,入力シート!B$256:M$260,11,0)),D73,VLOOKUP(B74,入力シート!B$256:M$260,11,0)))</f>
        <v>0</v>
      </c>
      <c r="F74" s="114">
        <f t="shared" si="5"/>
        <v>1970</v>
      </c>
      <c r="G74" s="114" t="str">
        <f>IF(OR(AND(F74&gt;=入力シート!B$263,F74&lt;=入力シート!F$263),AND(F74&gt;=入力シート!B$264,F74&lt;=入力シート!F$264),AND(F74&gt;=入力シート!B$265,F74&lt;=入力シート!F$265),AND(F74&gt;=入力シート!B$266,F74&lt;=入力シート!F$266),AND(F74&gt;=入力シート!B$267,F74&lt;=入力シート!F$267)),F74,"")</f>
        <v/>
      </c>
      <c r="H74" s="114">
        <f>IF(G74="",0,IF(ISERROR(VLOOKUP(F74,入力シート!B$263:M$267,11,0)),H73,VLOOKUP(F74,入力シート!B$263:M$267,11,0)))</f>
        <v>0</v>
      </c>
      <c r="J74" s="114">
        <f t="shared" si="6"/>
        <v>1970</v>
      </c>
      <c r="K74" s="114" t="str">
        <f>IF(OR(AND(J74&gt;=入力シート!B$271,J74&lt;=入力シート!F$271),AND(J74&gt;=入力シート!B$272,J74&lt;=入力シート!F$272),AND(J74&gt;=入力シート!B$273,J74&lt;=入力シート!F$273),AND(J74&gt;=入力シート!B$274,J74&lt;=入力シート!F$274),AND(J74&gt;=入力シート!B$275,J74&lt;=入力シート!F$275)),J74,"")</f>
        <v/>
      </c>
      <c r="L74" s="114">
        <f>IF(K74="",0,IF(ISERROR(VLOOKUP(J74,入力シート!B$271:M$275,11,0)),L73,VLOOKUP(J74,入力シート!B$271:M$275,11,0)))</f>
        <v>0</v>
      </c>
      <c r="N74" s="114">
        <f t="shared" si="7"/>
        <v>1970</v>
      </c>
      <c r="O74" s="114" t="str">
        <f>IF(OR(AND(N74&gt;=入力シート!B$278,N74&lt;=入力シート!F$278),AND(N74&gt;=入力シート!B$279,N74&lt;=入力シート!F$279),AND(N74&gt;=入力シート!B$280,N74&lt;=入力シート!F$280),AND(N74&gt;=入力シート!B$281,N74&lt;=入力シート!F$281),AND(N74&gt;=入力シート!B$282,N74&lt;=入力シート!F$282)),N74,"")</f>
        <v/>
      </c>
      <c r="P74" s="114">
        <f>IF(O74="",0,IF(ISERROR(VLOOKUP(N74,入力シート!B$278:M$282,11,0)),P73,VLOOKUP(N74,入力シート!B$278:M$282,11,0)))</f>
        <v>0</v>
      </c>
    </row>
    <row r="75" spans="2:16">
      <c r="B75" s="114">
        <f t="shared" si="4"/>
        <v>1971</v>
      </c>
      <c r="C75" s="114" t="str">
        <f>IF(OR(AND(B75&gt;=入力シート!B$256,B75&lt;=入力シート!F$256),AND(B75&gt;=入力シート!B$257,B75&lt;=入力シート!F$257),AND(B75&gt;=入力シート!B$258,B75&lt;=入力シート!F$258),AND(B75&gt;=入力シート!B$259,B75&lt;=入力シート!F$259),AND(B75&gt;=入力シート!B$260,B75&lt;=入力シート!F$260)),B75,"")</f>
        <v/>
      </c>
      <c r="D75" s="114">
        <f>IF(C75="",0,IF(ISERROR(VLOOKUP(B75,入力シート!B$256:M$260,11,0)),D74,VLOOKUP(B75,入力シート!B$256:M$260,11,0)))</f>
        <v>0</v>
      </c>
      <c r="F75" s="114">
        <f t="shared" si="5"/>
        <v>1971</v>
      </c>
      <c r="G75" s="114" t="str">
        <f>IF(OR(AND(F75&gt;=入力シート!B$263,F75&lt;=入力シート!F$263),AND(F75&gt;=入力シート!B$264,F75&lt;=入力シート!F$264),AND(F75&gt;=入力シート!B$265,F75&lt;=入力シート!F$265),AND(F75&gt;=入力シート!B$266,F75&lt;=入力シート!F$266),AND(F75&gt;=入力シート!B$267,F75&lt;=入力シート!F$267)),F75,"")</f>
        <v/>
      </c>
      <c r="H75" s="114">
        <f>IF(G75="",0,IF(ISERROR(VLOOKUP(F75,入力シート!B$263:M$267,11,0)),H74,VLOOKUP(F75,入力シート!B$263:M$267,11,0)))</f>
        <v>0</v>
      </c>
      <c r="J75" s="114">
        <f t="shared" si="6"/>
        <v>1971</v>
      </c>
      <c r="K75" s="114" t="str">
        <f>IF(OR(AND(J75&gt;=入力シート!B$271,J75&lt;=入力シート!F$271),AND(J75&gt;=入力シート!B$272,J75&lt;=入力シート!F$272),AND(J75&gt;=入力シート!B$273,J75&lt;=入力シート!F$273),AND(J75&gt;=入力シート!B$274,J75&lt;=入力シート!F$274),AND(J75&gt;=入力シート!B$275,J75&lt;=入力シート!F$275)),J75,"")</f>
        <v/>
      </c>
      <c r="L75" s="114">
        <f>IF(K75="",0,IF(ISERROR(VLOOKUP(J75,入力シート!B$271:M$275,11,0)),L74,VLOOKUP(J75,入力シート!B$271:M$275,11,0)))</f>
        <v>0</v>
      </c>
      <c r="N75" s="114">
        <f t="shared" si="7"/>
        <v>1971</v>
      </c>
      <c r="O75" s="114" t="str">
        <f>IF(OR(AND(N75&gt;=入力シート!B$278,N75&lt;=入力シート!F$278),AND(N75&gt;=入力シート!B$279,N75&lt;=入力シート!F$279),AND(N75&gt;=入力シート!B$280,N75&lt;=入力シート!F$280),AND(N75&gt;=入力シート!B$281,N75&lt;=入力シート!F$281),AND(N75&gt;=入力シート!B$282,N75&lt;=入力シート!F$282)),N75,"")</f>
        <v/>
      </c>
      <c r="P75" s="114">
        <f>IF(O75="",0,IF(ISERROR(VLOOKUP(N75,入力シート!B$278:M$282,11,0)),P74,VLOOKUP(N75,入力シート!B$278:M$282,11,0)))</f>
        <v>0</v>
      </c>
    </row>
    <row r="76" spans="2:16">
      <c r="B76" s="114">
        <f t="shared" si="4"/>
        <v>1972</v>
      </c>
      <c r="C76" s="114" t="str">
        <f>IF(OR(AND(B76&gt;=入力シート!B$256,B76&lt;=入力シート!F$256),AND(B76&gt;=入力シート!B$257,B76&lt;=入力シート!F$257),AND(B76&gt;=入力シート!B$258,B76&lt;=入力シート!F$258),AND(B76&gt;=入力シート!B$259,B76&lt;=入力シート!F$259),AND(B76&gt;=入力シート!B$260,B76&lt;=入力シート!F$260)),B76,"")</f>
        <v/>
      </c>
      <c r="D76" s="114">
        <f>IF(C76="",0,IF(ISERROR(VLOOKUP(B76,入力シート!B$256:M$260,11,0)),D75,VLOOKUP(B76,入力シート!B$256:M$260,11,0)))</f>
        <v>0</v>
      </c>
      <c r="F76" s="114">
        <f t="shared" si="5"/>
        <v>1972</v>
      </c>
      <c r="G76" s="114" t="str">
        <f>IF(OR(AND(F76&gt;=入力シート!B$263,F76&lt;=入力シート!F$263),AND(F76&gt;=入力シート!B$264,F76&lt;=入力シート!F$264),AND(F76&gt;=入力シート!B$265,F76&lt;=入力シート!F$265),AND(F76&gt;=入力シート!B$266,F76&lt;=入力シート!F$266),AND(F76&gt;=入力シート!B$267,F76&lt;=入力シート!F$267)),F76,"")</f>
        <v/>
      </c>
      <c r="H76" s="114">
        <f>IF(G76="",0,IF(ISERROR(VLOOKUP(F76,入力シート!B$263:M$267,11,0)),H75,VLOOKUP(F76,入力シート!B$263:M$267,11,0)))</f>
        <v>0</v>
      </c>
      <c r="J76" s="114">
        <f t="shared" si="6"/>
        <v>1972</v>
      </c>
      <c r="K76" s="114" t="str">
        <f>IF(OR(AND(J76&gt;=入力シート!B$271,J76&lt;=入力シート!F$271),AND(J76&gt;=入力シート!B$272,J76&lt;=入力シート!F$272),AND(J76&gt;=入力シート!B$273,J76&lt;=入力シート!F$273),AND(J76&gt;=入力シート!B$274,J76&lt;=入力シート!F$274),AND(J76&gt;=入力シート!B$275,J76&lt;=入力シート!F$275)),J76,"")</f>
        <v/>
      </c>
      <c r="L76" s="114">
        <f>IF(K76="",0,IF(ISERROR(VLOOKUP(J76,入力シート!B$271:M$275,11,0)),L75,VLOOKUP(J76,入力シート!B$271:M$275,11,0)))</f>
        <v>0</v>
      </c>
      <c r="N76" s="114">
        <f t="shared" si="7"/>
        <v>1972</v>
      </c>
      <c r="O76" s="114" t="str">
        <f>IF(OR(AND(N76&gt;=入力シート!B$278,N76&lt;=入力シート!F$278),AND(N76&gt;=入力シート!B$279,N76&lt;=入力シート!F$279),AND(N76&gt;=入力シート!B$280,N76&lt;=入力シート!F$280),AND(N76&gt;=入力シート!B$281,N76&lt;=入力シート!F$281),AND(N76&gt;=入力シート!B$282,N76&lt;=入力シート!F$282)),N76,"")</f>
        <v/>
      </c>
      <c r="P76" s="114">
        <f>IF(O76="",0,IF(ISERROR(VLOOKUP(N76,入力シート!B$278:M$282,11,0)),P75,VLOOKUP(N76,入力シート!B$278:M$282,11,0)))</f>
        <v>0</v>
      </c>
    </row>
    <row r="77" spans="2:16">
      <c r="B77" s="114">
        <f t="shared" si="4"/>
        <v>1973</v>
      </c>
      <c r="C77" s="114" t="str">
        <f>IF(OR(AND(B77&gt;=入力シート!B$256,B77&lt;=入力シート!F$256),AND(B77&gt;=入力シート!B$257,B77&lt;=入力シート!F$257),AND(B77&gt;=入力シート!B$258,B77&lt;=入力シート!F$258),AND(B77&gt;=入力シート!B$259,B77&lt;=入力シート!F$259),AND(B77&gt;=入力シート!B$260,B77&lt;=入力シート!F$260)),B77,"")</f>
        <v/>
      </c>
      <c r="D77" s="114">
        <f>IF(C77="",0,IF(ISERROR(VLOOKUP(B77,入力シート!B$256:M$260,11,0)),D76,VLOOKUP(B77,入力シート!B$256:M$260,11,0)))</f>
        <v>0</v>
      </c>
      <c r="F77" s="114">
        <f t="shared" si="5"/>
        <v>1973</v>
      </c>
      <c r="G77" s="114" t="str">
        <f>IF(OR(AND(F77&gt;=入力シート!B$263,F77&lt;=入力シート!F$263),AND(F77&gt;=入力シート!B$264,F77&lt;=入力シート!F$264),AND(F77&gt;=入力シート!B$265,F77&lt;=入力シート!F$265),AND(F77&gt;=入力シート!B$266,F77&lt;=入力シート!F$266),AND(F77&gt;=入力シート!B$267,F77&lt;=入力シート!F$267)),F77,"")</f>
        <v/>
      </c>
      <c r="H77" s="114">
        <f>IF(G77="",0,IF(ISERROR(VLOOKUP(F77,入力シート!B$263:M$267,11,0)),H76,VLOOKUP(F77,入力シート!B$263:M$267,11,0)))</f>
        <v>0</v>
      </c>
      <c r="J77" s="114">
        <f t="shared" si="6"/>
        <v>1973</v>
      </c>
      <c r="K77" s="114" t="str">
        <f>IF(OR(AND(J77&gt;=入力シート!B$271,J77&lt;=入力シート!F$271),AND(J77&gt;=入力シート!B$272,J77&lt;=入力シート!F$272),AND(J77&gt;=入力シート!B$273,J77&lt;=入力シート!F$273),AND(J77&gt;=入力シート!B$274,J77&lt;=入力シート!F$274),AND(J77&gt;=入力シート!B$275,J77&lt;=入力シート!F$275)),J77,"")</f>
        <v/>
      </c>
      <c r="L77" s="114">
        <f>IF(K77="",0,IF(ISERROR(VLOOKUP(J77,入力シート!B$271:M$275,11,0)),L76,VLOOKUP(J77,入力シート!B$271:M$275,11,0)))</f>
        <v>0</v>
      </c>
      <c r="N77" s="114">
        <f t="shared" si="7"/>
        <v>1973</v>
      </c>
      <c r="O77" s="114" t="str">
        <f>IF(OR(AND(N77&gt;=入力シート!B$278,N77&lt;=入力シート!F$278),AND(N77&gt;=入力シート!B$279,N77&lt;=入力シート!F$279),AND(N77&gt;=入力シート!B$280,N77&lt;=入力シート!F$280),AND(N77&gt;=入力シート!B$281,N77&lt;=入力シート!F$281),AND(N77&gt;=入力シート!B$282,N77&lt;=入力シート!F$282)),N77,"")</f>
        <v/>
      </c>
      <c r="P77" s="114">
        <f>IF(O77="",0,IF(ISERROR(VLOOKUP(N77,入力シート!B$278:M$282,11,0)),P76,VLOOKUP(N77,入力シート!B$278:M$282,11,0)))</f>
        <v>0</v>
      </c>
    </row>
    <row r="78" spans="2:16">
      <c r="B78" s="114">
        <f t="shared" si="4"/>
        <v>1974</v>
      </c>
      <c r="C78" s="114" t="str">
        <f>IF(OR(AND(B78&gt;=入力シート!B$256,B78&lt;=入力シート!F$256),AND(B78&gt;=入力シート!B$257,B78&lt;=入力シート!F$257),AND(B78&gt;=入力シート!B$258,B78&lt;=入力シート!F$258),AND(B78&gt;=入力シート!B$259,B78&lt;=入力シート!F$259),AND(B78&gt;=入力シート!B$260,B78&lt;=入力シート!F$260)),B78,"")</f>
        <v/>
      </c>
      <c r="D78" s="114">
        <f>IF(C78="",0,IF(ISERROR(VLOOKUP(B78,入力シート!B$256:M$260,11,0)),D77,VLOOKUP(B78,入力シート!B$256:M$260,11,0)))</f>
        <v>0</v>
      </c>
      <c r="F78" s="114">
        <f t="shared" si="5"/>
        <v>1974</v>
      </c>
      <c r="G78" s="114" t="str">
        <f>IF(OR(AND(F78&gt;=入力シート!B$263,F78&lt;=入力シート!F$263),AND(F78&gt;=入力シート!B$264,F78&lt;=入力シート!F$264),AND(F78&gt;=入力シート!B$265,F78&lt;=入力シート!F$265),AND(F78&gt;=入力シート!B$266,F78&lt;=入力シート!F$266),AND(F78&gt;=入力シート!B$267,F78&lt;=入力シート!F$267)),F78,"")</f>
        <v/>
      </c>
      <c r="H78" s="114">
        <f>IF(G78="",0,IF(ISERROR(VLOOKUP(F78,入力シート!B$263:M$267,11,0)),H77,VLOOKUP(F78,入力シート!B$263:M$267,11,0)))</f>
        <v>0</v>
      </c>
      <c r="J78" s="114">
        <f t="shared" si="6"/>
        <v>1974</v>
      </c>
      <c r="K78" s="114" t="str">
        <f>IF(OR(AND(J78&gt;=入力シート!B$271,J78&lt;=入力シート!F$271),AND(J78&gt;=入力シート!B$272,J78&lt;=入力シート!F$272),AND(J78&gt;=入力シート!B$273,J78&lt;=入力シート!F$273),AND(J78&gt;=入力シート!B$274,J78&lt;=入力シート!F$274),AND(J78&gt;=入力シート!B$275,J78&lt;=入力シート!F$275)),J78,"")</f>
        <v/>
      </c>
      <c r="L78" s="114">
        <f>IF(K78="",0,IF(ISERROR(VLOOKUP(J78,入力シート!B$271:M$275,11,0)),L77,VLOOKUP(J78,入力シート!B$271:M$275,11,0)))</f>
        <v>0</v>
      </c>
      <c r="N78" s="114">
        <f t="shared" si="7"/>
        <v>1974</v>
      </c>
      <c r="O78" s="114" t="str">
        <f>IF(OR(AND(N78&gt;=入力シート!B$278,N78&lt;=入力シート!F$278),AND(N78&gt;=入力シート!B$279,N78&lt;=入力シート!F$279),AND(N78&gt;=入力シート!B$280,N78&lt;=入力シート!F$280),AND(N78&gt;=入力シート!B$281,N78&lt;=入力シート!F$281),AND(N78&gt;=入力シート!B$282,N78&lt;=入力シート!F$282)),N78,"")</f>
        <v/>
      </c>
      <c r="P78" s="114">
        <f>IF(O78="",0,IF(ISERROR(VLOOKUP(N78,入力シート!B$278:M$282,11,0)),P77,VLOOKUP(N78,入力シート!B$278:M$282,11,0)))</f>
        <v>0</v>
      </c>
    </row>
    <row r="79" spans="2:16">
      <c r="B79" s="114">
        <f t="shared" si="4"/>
        <v>1975</v>
      </c>
      <c r="C79" s="114" t="str">
        <f>IF(OR(AND(B79&gt;=入力シート!B$256,B79&lt;=入力シート!F$256),AND(B79&gt;=入力シート!B$257,B79&lt;=入力シート!F$257),AND(B79&gt;=入力シート!B$258,B79&lt;=入力シート!F$258),AND(B79&gt;=入力シート!B$259,B79&lt;=入力シート!F$259),AND(B79&gt;=入力シート!B$260,B79&lt;=入力シート!F$260)),B79,"")</f>
        <v/>
      </c>
      <c r="D79" s="114">
        <f>IF(C79="",0,IF(ISERROR(VLOOKUP(B79,入力シート!B$256:M$260,11,0)),D78,VLOOKUP(B79,入力シート!B$256:M$260,11,0)))</f>
        <v>0</v>
      </c>
      <c r="F79" s="114">
        <f t="shared" si="5"/>
        <v>1975</v>
      </c>
      <c r="G79" s="114" t="str">
        <f>IF(OR(AND(F79&gt;=入力シート!B$263,F79&lt;=入力シート!F$263),AND(F79&gt;=入力シート!B$264,F79&lt;=入力シート!F$264),AND(F79&gt;=入力シート!B$265,F79&lt;=入力シート!F$265),AND(F79&gt;=入力シート!B$266,F79&lt;=入力シート!F$266),AND(F79&gt;=入力シート!B$267,F79&lt;=入力シート!F$267)),F79,"")</f>
        <v/>
      </c>
      <c r="H79" s="114">
        <f>IF(G79="",0,IF(ISERROR(VLOOKUP(F79,入力シート!B$263:M$267,11,0)),H78,VLOOKUP(F79,入力シート!B$263:M$267,11,0)))</f>
        <v>0</v>
      </c>
      <c r="J79" s="114">
        <f t="shared" si="6"/>
        <v>1975</v>
      </c>
      <c r="K79" s="114" t="str">
        <f>IF(OR(AND(J79&gt;=入力シート!B$271,J79&lt;=入力シート!F$271),AND(J79&gt;=入力シート!B$272,J79&lt;=入力シート!F$272),AND(J79&gt;=入力シート!B$273,J79&lt;=入力シート!F$273),AND(J79&gt;=入力シート!B$274,J79&lt;=入力シート!F$274),AND(J79&gt;=入力シート!B$275,J79&lt;=入力シート!F$275)),J79,"")</f>
        <v/>
      </c>
      <c r="L79" s="114">
        <f>IF(K79="",0,IF(ISERROR(VLOOKUP(J79,入力シート!B$271:M$275,11,0)),L78,VLOOKUP(J79,入力シート!B$271:M$275,11,0)))</f>
        <v>0</v>
      </c>
      <c r="N79" s="114">
        <f t="shared" si="7"/>
        <v>1975</v>
      </c>
      <c r="O79" s="114" t="str">
        <f>IF(OR(AND(N79&gt;=入力シート!B$278,N79&lt;=入力シート!F$278),AND(N79&gt;=入力シート!B$279,N79&lt;=入力シート!F$279),AND(N79&gt;=入力シート!B$280,N79&lt;=入力シート!F$280),AND(N79&gt;=入力シート!B$281,N79&lt;=入力シート!F$281),AND(N79&gt;=入力シート!B$282,N79&lt;=入力シート!F$282)),N79,"")</f>
        <v/>
      </c>
      <c r="P79" s="114">
        <f>IF(O79="",0,IF(ISERROR(VLOOKUP(N79,入力シート!B$278:M$282,11,0)),P78,VLOOKUP(N79,入力シート!B$278:M$282,11,0)))</f>
        <v>0</v>
      </c>
    </row>
    <row r="80" spans="2:16">
      <c r="B80" s="114">
        <f t="shared" si="4"/>
        <v>1976</v>
      </c>
      <c r="C80" s="114" t="str">
        <f>IF(OR(AND(B80&gt;=入力シート!B$256,B80&lt;=入力シート!F$256),AND(B80&gt;=入力シート!B$257,B80&lt;=入力シート!F$257),AND(B80&gt;=入力シート!B$258,B80&lt;=入力シート!F$258),AND(B80&gt;=入力シート!B$259,B80&lt;=入力シート!F$259),AND(B80&gt;=入力シート!B$260,B80&lt;=入力シート!F$260)),B80,"")</f>
        <v/>
      </c>
      <c r="D80" s="114">
        <f>IF(C80="",0,IF(ISERROR(VLOOKUP(B80,入力シート!B$256:M$260,11,0)),D79,VLOOKUP(B80,入力シート!B$256:M$260,11,0)))</f>
        <v>0</v>
      </c>
      <c r="F80" s="114">
        <f t="shared" si="5"/>
        <v>1976</v>
      </c>
      <c r="G80" s="114" t="str">
        <f>IF(OR(AND(F80&gt;=入力シート!B$263,F80&lt;=入力シート!F$263),AND(F80&gt;=入力シート!B$264,F80&lt;=入力シート!F$264),AND(F80&gt;=入力シート!B$265,F80&lt;=入力シート!F$265),AND(F80&gt;=入力シート!B$266,F80&lt;=入力シート!F$266),AND(F80&gt;=入力シート!B$267,F80&lt;=入力シート!F$267)),F80,"")</f>
        <v/>
      </c>
      <c r="H80" s="114">
        <f>IF(G80="",0,IF(ISERROR(VLOOKUP(F80,入力シート!B$263:M$267,11,0)),H79,VLOOKUP(F80,入力シート!B$263:M$267,11,0)))</f>
        <v>0</v>
      </c>
      <c r="J80" s="114">
        <f t="shared" si="6"/>
        <v>1976</v>
      </c>
      <c r="K80" s="114" t="str">
        <f>IF(OR(AND(J80&gt;=入力シート!B$271,J80&lt;=入力シート!F$271),AND(J80&gt;=入力シート!B$272,J80&lt;=入力シート!F$272),AND(J80&gt;=入力シート!B$273,J80&lt;=入力シート!F$273),AND(J80&gt;=入力シート!B$274,J80&lt;=入力シート!F$274),AND(J80&gt;=入力シート!B$275,J80&lt;=入力シート!F$275)),J80,"")</f>
        <v/>
      </c>
      <c r="L80" s="114">
        <f>IF(K80="",0,IF(ISERROR(VLOOKUP(J80,入力シート!B$271:M$275,11,0)),L79,VLOOKUP(J80,入力シート!B$271:M$275,11,0)))</f>
        <v>0</v>
      </c>
      <c r="N80" s="114">
        <f t="shared" si="7"/>
        <v>1976</v>
      </c>
      <c r="O80" s="114" t="str">
        <f>IF(OR(AND(N80&gt;=入力シート!B$278,N80&lt;=入力シート!F$278),AND(N80&gt;=入力シート!B$279,N80&lt;=入力シート!F$279),AND(N80&gt;=入力シート!B$280,N80&lt;=入力シート!F$280),AND(N80&gt;=入力シート!B$281,N80&lt;=入力シート!F$281),AND(N80&gt;=入力シート!B$282,N80&lt;=入力シート!F$282)),N80,"")</f>
        <v/>
      </c>
      <c r="P80" s="114">
        <f>IF(O80="",0,IF(ISERROR(VLOOKUP(N80,入力シート!B$278:M$282,11,0)),P79,VLOOKUP(N80,入力シート!B$278:M$282,11,0)))</f>
        <v>0</v>
      </c>
    </row>
    <row r="81" spans="2:16">
      <c r="B81" s="114">
        <f t="shared" si="4"/>
        <v>1977</v>
      </c>
      <c r="C81" s="114" t="str">
        <f>IF(OR(AND(B81&gt;=入力シート!B$256,B81&lt;=入力シート!F$256),AND(B81&gt;=入力シート!B$257,B81&lt;=入力シート!F$257),AND(B81&gt;=入力シート!B$258,B81&lt;=入力シート!F$258),AND(B81&gt;=入力シート!B$259,B81&lt;=入力シート!F$259),AND(B81&gt;=入力シート!B$260,B81&lt;=入力シート!F$260)),B81,"")</f>
        <v/>
      </c>
      <c r="D81" s="114">
        <f>IF(C81="",0,IF(ISERROR(VLOOKUP(B81,入力シート!B$256:M$260,11,0)),D80,VLOOKUP(B81,入力シート!B$256:M$260,11,0)))</f>
        <v>0</v>
      </c>
      <c r="F81" s="114">
        <f t="shared" si="5"/>
        <v>1977</v>
      </c>
      <c r="G81" s="114" t="str">
        <f>IF(OR(AND(F81&gt;=入力シート!B$263,F81&lt;=入力シート!F$263),AND(F81&gt;=入力シート!B$264,F81&lt;=入力シート!F$264),AND(F81&gt;=入力シート!B$265,F81&lt;=入力シート!F$265),AND(F81&gt;=入力シート!B$266,F81&lt;=入力シート!F$266),AND(F81&gt;=入力シート!B$267,F81&lt;=入力シート!F$267)),F81,"")</f>
        <v/>
      </c>
      <c r="H81" s="114">
        <f>IF(G81="",0,IF(ISERROR(VLOOKUP(F81,入力シート!B$263:M$267,11,0)),H80,VLOOKUP(F81,入力シート!B$263:M$267,11,0)))</f>
        <v>0</v>
      </c>
      <c r="J81" s="114">
        <f t="shared" si="6"/>
        <v>1977</v>
      </c>
      <c r="K81" s="114" t="str">
        <f>IF(OR(AND(J81&gt;=入力シート!B$271,J81&lt;=入力シート!F$271),AND(J81&gt;=入力シート!B$272,J81&lt;=入力シート!F$272),AND(J81&gt;=入力シート!B$273,J81&lt;=入力シート!F$273),AND(J81&gt;=入力シート!B$274,J81&lt;=入力シート!F$274),AND(J81&gt;=入力シート!B$275,J81&lt;=入力シート!F$275)),J81,"")</f>
        <v/>
      </c>
      <c r="L81" s="114">
        <f>IF(K81="",0,IF(ISERROR(VLOOKUP(J81,入力シート!B$271:M$275,11,0)),L80,VLOOKUP(J81,入力シート!B$271:M$275,11,0)))</f>
        <v>0</v>
      </c>
      <c r="N81" s="114">
        <f t="shared" si="7"/>
        <v>1977</v>
      </c>
      <c r="O81" s="114" t="str">
        <f>IF(OR(AND(N81&gt;=入力シート!B$278,N81&lt;=入力シート!F$278),AND(N81&gt;=入力シート!B$279,N81&lt;=入力シート!F$279),AND(N81&gt;=入力シート!B$280,N81&lt;=入力シート!F$280),AND(N81&gt;=入力シート!B$281,N81&lt;=入力シート!F$281),AND(N81&gt;=入力シート!B$282,N81&lt;=入力シート!F$282)),N81,"")</f>
        <v/>
      </c>
      <c r="P81" s="114">
        <f>IF(O81="",0,IF(ISERROR(VLOOKUP(N81,入力シート!B$278:M$282,11,0)),P80,VLOOKUP(N81,入力シート!B$278:M$282,11,0)))</f>
        <v>0</v>
      </c>
    </row>
    <row r="82" spans="2:16">
      <c r="B82" s="114">
        <f t="shared" si="4"/>
        <v>1978</v>
      </c>
      <c r="C82" s="114" t="str">
        <f>IF(OR(AND(B82&gt;=入力シート!B$256,B82&lt;=入力シート!F$256),AND(B82&gt;=入力シート!B$257,B82&lt;=入力シート!F$257),AND(B82&gt;=入力シート!B$258,B82&lt;=入力シート!F$258),AND(B82&gt;=入力シート!B$259,B82&lt;=入力シート!F$259),AND(B82&gt;=入力シート!B$260,B82&lt;=入力シート!F$260)),B82,"")</f>
        <v/>
      </c>
      <c r="D82" s="114">
        <f>IF(C82="",0,IF(ISERROR(VLOOKUP(B82,入力シート!B$256:M$260,11,0)),D81,VLOOKUP(B82,入力シート!B$256:M$260,11,0)))</f>
        <v>0</v>
      </c>
      <c r="F82" s="114">
        <f t="shared" si="5"/>
        <v>1978</v>
      </c>
      <c r="G82" s="114" t="str">
        <f>IF(OR(AND(F82&gt;=入力シート!B$263,F82&lt;=入力シート!F$263),AND(F82&gt;=入力シート!B$264,F82&lt;=入力シート!F$264),AND(F82&gt;=入力シート!B$265,F82&lt;=入力シート!F$265),AND(F82&gt;=入力シート!B$266,F82&lt;=入力シート!F$266),AND(F82&gt;=入力シート!B$267,F82&lt;=入力シート!F$267)),F82,"")</f>
        <v/>
      </c>
      <c r="H82" s="114">
        <f>IF(G82="",0,IF(ISERROR(VLOOKUP(F82,入力シート!B$263:M$267,11,0)),H81,VLOOKUP(F82,入力シート!B$263:M$267,11,0)))</f>
        <v>0</v>
      </c>
      <c r="J82" s="114">
        <f t="shared" si="6"/>
        <v>1978</v>
      </c>
      <c r="K82" s="114" t="str">
        <f>IF(OR(AND(J82&gt;=入力シート!B$271,J82&lt;=入力シート!F$271),AND(J82&gt;=入力シート!B$272,J82&lt;=入力シート!F$272),AND(J82&gt;=入力シート!B$273,J82&lt;=入力シート!F$273),AND(J82&gt;=入力シート!B$274,J82&lt;=入力シート!F$274),AND(J82&gt;=入力シート!B$275,J82&lt;=入力シート!F$275)),J82,"")</f>
        <v/>
      </c>
      <c r="L82" s="114">
        <f>IF(K82="",0,IF(ISERROR(VLOOKUP(J82,入力シート!B$271:M$275,11,0)),L81,VLOOKUP(J82,入力シート!B$271:M$275,11,0)))</f>
        <v>0</v>
      </c>
      <c r="N82" s="114">
        <f t="shared" si="7"/>
        <v>1978</v>
      </c>
      <c r="O82" s="114" t="str">
        <f>IF(OR(AND(N82&gt;=入力シート!B$278,N82&lt;=入力シート!F$278),AND(N82&gt;=入力シート!B$279,N82&lt;=入力シート!F$279),AND(N82&gt;=入力シート!B$280,N82&lt;=入力シート!F$280),AND(N82&gt;=入力シート!B$281,N82&lt;=入力シート!F$281),AND(N82&gt;=入力シート!B$282,N82&lt;=入力シート!F$282)),N82,"")</f>
        <v/>
      </c>
      <c r="P82" s="114">
        <f>IF(O82="",0,IF(ISERROR(VLOOKUP(N82,入力シート!B$278:M$282,11,0)),P81,VLOOKUP(N82,入力シート!B$278:M$282,11,0)))</f>
        <v>0</v>
      </c>
    </row>
    <row r="83" spans="2:16">
      <c r="B83" s="114">
        <f t="shared" si="4"/>
        <v>1979</v>
      </c>
      <c r="C83" s="114" t="str">
        <f>IF(OR(AND(B83&gt;=入力シート!B$256,B83&lt;=入力シート!F$256),AND(B83&gt;=入力シート!B$257,B83&lt;=入力シート!F$257),AND(B83&gt;=入力シート!B$258,B83&lt;=入力シート!F$258),AND(B83&gt;=入力シート!B$259,B83&lt;=入力シート!F$259),AND(B83&gt;=入力シート!B$260,B83&lt;=入力シート!F$260)),B83,"")</f>
        <v/>
      </c>
      <c r="D83" s="114">
        <f>IF(C83="",0,IF(ISERROR(VLOOKUP(B83,入力シート!B$256:M$260,11,0)),D82,VLOOKUP(B83,入力シート!B$256:M$260,11,0)))</f>
        <v>0</v>
      </c>
      <c r="F83" s="114">
        <f t="shared" si="5"/>
        <v>1979</v>
      </c>
      <c r="G83" s="114" t="str">
        <f>IF(OR(AND(F83&gt;=入力シート!B$263,F83&lt;=入力シート!F$263),AND(F83&gt;=入力シート!B$264,F83&lt;=入力シート!F$264),AND(F83&gt;=入力シート!B$265,F83&lt;=入力シート!F$265),AND(F83&gt;=入力シート!B$266,F83&lt;=入力シート!F$266),AND(F83&gt;=入力シート!B$267,F83&lt;=入力シート!F$267)),F83,"")</f>
        <v/>
      </c>
      <c r="H83" s="114">
        <f>IF(G83="",0,IF(ISERROR(VLOOKUP(F83,入力シート!B$263:M$267,11,0)),H82,VLOOKUP(F83,入力シート!B$263:M$267,11,0)))</f>
        <v>0</v>
      </c>
      <c r="J83" s="114">
        <f t="shared" si="6"/>
        <v>1979</v>
      </c>
      <c r="K83" s="114" t="str">
        <f>IF(OR(AND(J83&gt;=入力シート!B$271,J83&lt;=入力シート!F$271),AND(J83&gt;=入力シート!B$272,J83&lt;=入力シート!F$272),AND(J83&gt;=入力シート!B$273,J83&lt;=入力シート!F$273),AND(J83&gt;=入力シート!B$274,J83&lt;=入力シート!F$274),AND(J83&gt;=入力シート!B$275,J83&lt;=入力シート!F$275)),J83,"")</f>
        <v/>
      </c>
      <c r="L83" s="114">
        <f>IF(K83="",0,IF(ISERROR(VLOOKUP(J83,入力シート!B$271:M$275,11,0)),L82,VLOOKUP(J83,入力シート!B$271:M$275,11,0)))</f>
        <v>0</v>
      </c>
      <c r="N83" s="114">
        <f t="shared" si="7"/>
        <v>1979</v>
      </c>
      <c r="O83" s="114" t="str">
        <f>IF(OR(AND(N83&gt;=入力シート!B$278,N83&lt;=入力シート!F$278),AND(N83&gt;=入力シート!B$279,N83&lt;=入力シート!F$279),AND(N83&gt;=入力シート!B$280,N83&lt;=入力シート!F$280),AND(N83&gt;=入力シート!B$281,N83&lt;=入力シート!F$281),AND(N83&gt;=入力シート!B$282,N83&lt;=入力シート!F$282)),N83,"")</f>
        <v/>
      </c>
      <c r="P83" s="114">
        <f>IF(O83="",0,IF(ISERROR(VLOOKUP(N83,入力シート!B$278:M$282,11,0)),P82,VLOOKUP(N83,入力シート!B$278:M$282,11,0)))</f>
        <v>0</v>
      </c>
    </row>
    <row r="84" spans="2:16">
      <c r="B84" s="114">
        <f t="shared" si="4"/>
        <v>1980</v>
      </c>
      <c r="C84" s="114" t="str">
        <f>IF(OR(AND(B84&gt;=入力シート!B$256,B84&lt;=入力シート!F$256),AND(B84&gt;=入力シート!B$257,B84&lt;=入力シート!F$257),AND(B84&gt;=入力シート!B$258,B84&lt;=入力シート!F$258),AND(B84&gt;=入力シート!B$259,B84&lt;=入力シート!F$259),AND(B84&gt;=入力シート!B$260,B84&lt;=入力シート!F$260)),B84,"")</f>
        <v/>
      </c>
      <c r="D84" s="114">
        <f>IF(C84="",0,IF(ISERROR(VLOOKUP(B84,入力シート!B$256:M$260,11,0)),D83,VLOOKUP(B84,入力シート!B$256:M$260,11,0)))</f>
        <v>0</v>
      </c>
      <c r="F84" s="114">
        <f t="shared" si="5"/>
        <v>1980</v>
      </c>
      <c r="G84" s="114" t="str">
        <f>IF(OR(AND(F84&gt;=入力シート!B$263,F84&lt;=入力シート!F$263),AND(F84&gt;=入力シート!B$264,F84&lt;=入力シート!F$264),AND(F84&gt;=入力シート!B$265,F84&lt;=入力シート!F$265),AND(F84&gt;=入力シート!B$266,F84&lt;=入力シート!F$266),AND(F84&gt;=入力シート!B$267,F84&lt;=入力シート!F$267)),F84,"")</f>
        <v/>
      </c>
      <c r="H84" s="114">
        <f>IF(G84="",0,IF(ISERROR(VLOOKUP(F84,入力シート!B$263:M$267,11,0)),H83,VLOOKUP(F84,入力シート!B$263:M$267,11,0)))</f>
        <v>0</v>
      </c>
      <c r="J84" s="114">
        <f t="shared" si="6"/>
        <v>1980</v>
      </c>
      <c r="K84" s="114" t="str">
        <f>IF(OR(AND(J84&gt;=入力シート!B$271,J84&lt;=入力シート!F$271),AND(J84&gt;=入力シート!B$272,J84&lt;=入力シート!F$272),AND(J84&gt;=入力シート!B$273,J84&lt;=入力シート!F$273),AND(J84&gt;=入力シート!B$274,J84&lt;=入力シート!F$274),AND(J84&gt;=入力シート!B$275,J84&lt;=入力シート!F$275)),J84,"")</f>
        <v/>
      </c>
      <c r="L84" s="114">
        <f>IF(K84="",0,IF(ISERROR(VLOOKUP(J84,入力シート!B$271:M$275,11,0)),L83,VLOOKUP(J84,入力シート!B$271:M$275,11,0)))</f>
        <v>0</v>
      </c>
      <c r="N84" s="114">
        <f t="shared" si="7"/>
        <v>1980</v>
      </c>
      <c r="O84" s="114" t="str">
        <f>IF(OR(AND(N84&gt;=入力シート!B$278,N84&lt;=入力シート!F$278),AND(N84&gt;=入力シート!B$279,N84&lt;=入力シート!F$279),AND(N84&gt;=入力シート!B$280,N84&lt;=入力シート!F$280),AND(N84&gt;=入力シート!B$281,N84&lt;=入力シート!F$281),AND(N84&gt;=入力シート!B$282,N84&lt;=入力シート!F$282)),N84,"")</f>
        <v/>
      </c>
      <c r="P84" s="114">
        <f>IF(O84="",0,IF(ISERROR(VLOOKUP(N84,入力シート!B$278:M$282,11,0)),P83,VLOOKUP(N84,入力シート!B$278:M$282,11,0)))</f>
        <v>0</v>
      </c>
    </row>
    <row r="85" spans="2:16">
      <c r="B85" s="114">
        <f t="shared" si="4"/>
        <v>1981</v>
      </c>
      <c r="C85" s="114" t="str">
        <f>IF(OR(AND(B85&gt;=入力シート!B$256,B85&lt;=入力シート!F$256),AND(B85&gt;=入力シート!B$257,B85&lt;=入力シート!F$257),AND(B85&gt;=入力シート!B$258,B85&lt;=入力シート!F$258),AND(B85&gt;=入力シート!B$259,B85&lt;=入力シート!F$259),AND(B85&gt;=入力シート!B$260,B85&lt;=入力シート!F$260)),B85,"")</f>
        <v/>
      </c>
      <c r="D85" s="114">
        <f>IF(C85="",0,IF(ISERROR(VLOOKUP(B85,入力シート!B$256:M$260,11,0)),D84,VLOOKUP(B85,入力シート!B$256:M$260,11,0)))</f>
        <v>0</v>
      </c>
      <c r="F85" s="114">
        <f t="shared" si="5"/>
        <v>1981</v>
      </c>
      <c r="G85" s="114" t="str">
        <f>IF(OR(AND(F85&gt;=入力シート!B$263,F85&lt;=入力シート!F$263),AND(F85&gt;=入力シート!B$264,F85&lt;=入力シート!F$264),AND(F85&gt;=入力シート!B$265,F85&lt;=入力シート!F$265),AND(F85&gt;=入力シート!B$266,F85&lt;=入力シート!F$266),AND(F85&gt;=入力シート!B$267,F85&lt;=入力シート!F$267)),F85,"")</f>
        <v/>
      </c>
      <c r="H85" s="114">
        <f>IF(G85="",0,IF(ISERROR(VLOOKUP(F85,入力シート!B$263:M$267,11,0)),H84,VLOOKUP(F85,入力シート!B$263:M$267,11,0)))</f>
        <v>0</v>
      </c>
      <c r="J85" s="114">
        <f t="shared" si="6"/>
        <v>1981</v>
      </c>
      <c r="K85" s="114" t="str">
        <f>IF(OR(AND(J85&gt;=入力シート!B$271,J85&lt;=入力シート!F$271),AND(J85&gt;=入力シート!B$272,J85&lt;=入力シート!F$272),AND(J85&gt;=入力シート!B$273,J85&lt;=入力シート!F$273),AND(J85&gt;=入力シート!B$274,J85&lt;=入力シート!F$274),AND(J85&gt;=入力シート!B$275,J85&lt;=入力シート!F$275)),J85,"")</f>
        <v/>
      </c>
      <c r="L85" s="114">
        <f>IF(K85="",0,IF(ISERROR(VLOOKUP(J85,入力シート!B$271:M$275,11,0)),L84,VLOOKUP(J85,入力シート!B$271:M$275,11,0)))</f>
        <v>0</v>
      </c>
      <c r="N85" s="114">
        <f t="shared" si="7"/>
        <v>1981</v>
      </c>
      <c r="O85" s="114" t="str">
        <f>IF(OR(AND(N85&gt;=入力シート!B$278,N85&lt;=入力シート!F$278),AND(N85&gt;=入力シート!B$279,N85&lt;=入力シート!F$279),AND(N85&gt;=入力シート!B$280,N85&lt;=入力シート!F$280),AND(N85&gt;=入力シート!B$281,N85&lt;=入力シート!F$281),AND(N85&gt;=入力シート!B$282,N85&lt;=入力シート!F$282)),N85,"")</f>
        <v/>
      </c>
      <c r="P85" s="114">
        <f>IF(O85="",0,IF(ISERROR(VLOOKUP(N85,入力シート!B$278:M$282,11,0)),P84,VLOOKUP(N85,入力シート!B$278:M$282,11,0)))</f>
        <v>0</v>
      </c>
    </row>
    <row r="86" spans="2:16">
      <c r="B86" s="114">
        <f t="shared" si="4"/>
        <v>1982</v>
      </c>
      <c r="C86" s="114" t="str">
        <f>IF(OR(AND(B86&gt;=入力シート!B$256,B86&lt;=入力シート!F$256),AND(B86&gt;=入力シート!B$257,B86&lt;=入力シート!F$257),AND(B86&gt;=入力シート!B$258,B86&lt;=入力シート!F$258),AND(B86&gt;=入力シート!B$259,B86&lt;=入力シート!F$259),AND(B86&gt;=入力シート!B$260,B86&lt;=入力シート!F$260)),B86,"")</f>
        <v/>
      </c>
      <c r="D86" s="114">
        <f>IF(C86="",0,IF(ISERROR(VLOOKUP(B86,入力シート!B$256:M$260,11,0)),D85,VLOOKUP(B86,入力シート!B$256:M$260,11,0)))</f>
        <v>0</v>
      </c>
      <c r="F86" s="114">
        <f t="shared" si="5"/>
        <v>1982</v>
      </c>
      <c r="G86" s="114" t="str">
        <f>IF(OR(AND(F86&gt;=入力シート!B$263,F86&lt;=入力シート!F$263),AND(F86&gt;=入力シート!B$264,F86&lt;=入力シート!F$264),AND(F86&gt;=入力シート!B$265,F86&lt;=入力シート!F$265),AND(F86&gt;=入力シート!B$266,F86&lt;=入力シート!F$266),AND(F86&gt;=入力シート!B$267,F86&lt;=入力シート!F$267)),F86,"")</f>
        <v/>
      </c>
      <c r="H86" s="114">
        <f>IF(G86="",0,IF(ISERROR(VLOOKUP(F86,入力シート!B$263:M$267,11,0)),H85,VLOOKUP(F86,入力シート!B$263:M$267,11,0)))</f>
        <v>0</v>
      </c>
      <c r="J86" s="114">
        <f t="shared" si="6"/>
        <v>1982</v>
      </c>
      <c r="K86" s="114" t="str">
        <f>IF(OR(AND(J86&gt;=入力シート!B$271,J86&lt;=入力シート!F$271),AND(J86&gt;=入力シート!B$272,J86&lt;=入力シート!F$272),AND(J86&gt;=入力シート!B$273,J86&lt;=入力シート!F$273),AND(J86&gt;=入力シート!B$274,J86&lt;=入力シート!F$274),AND(J86&gt;=入力シート!B$275,J86&lt;=入力シート!F$275)),J86,"")</f>
        <v/>
      </c>
      <c r="L86" s="114">
        <f>IF(K86="",0,IF(ISERROR(VLOOKUP(J86,入力シート!B$271:M$275,11,0)),L85,VLOOKUP(J86,入力シート!B$271:M$275,11,0)))</f>
        <v>0</v>
      </c>
      <c r="N86" s="114">
        <f t="shared" si="7"/>
        <v>1982</v>
      </c>
      <c r="O86" s="114" t="str">
        <f>IF(OR(AND(N86&gt;=入力シート!B$278,N86&lt;=入力シート!F$278),AND(N86&gt;=入力シート!B$279,N86&lt;=入力シート!F$279),AND(N86&gt;=入力シート!B$280,N86&lt;=入力シート!F$280),AND(N86&gt;=入力シート!B$281,N86&lt;=入力シート!F$281),AND(N86&gt;=入力シート!B$282,N86&lt;=入力シート!F$282)),N86,"")</f>
        <v/>
      </c>
      <c r="P86" s="115">
        <f>IF(O86="",0,IF(ISERROR(VLOOKUP(N86,入力シート!B$278:M$282,11,0)),P85,VLOOKUP(N86,入力シート!B$278:M$282,11,0)))</f>
        <v>0</v>
      </c>
    </row>
    <row r="87" spans="2:16">
      <c r="P87" s="116"/>
    </row>
  </sheetData>
  <sheetProtection sheet="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使い方Q&amp;A</vt:lpstr>
      <vt:lpstr>入力シート</vt:lpstr>
      <vt:lpstr>CF表</vt:lpstr>
      <vt:lpstr>年間収支（家計簿）</vt:lpstr>
      <vt:lpstr>保険一覧</vt:lpstr>
      <vt:lpstr>投資シミュレーション</vt:lpstr>
      <vt:lpstr>手取額計算</vt:lpstr>
      <vt:lpstr>住宅ローン返済表</vt:lpstr>
      <vt:lpstr>貯蓄 投資表</vt:lpstr>
      <vt:lpstr>CF表!Print_Area</vt:lpstr>
      <vt:lpstr>入力シート!Print_Area</vt:lpstr>
      <vt:lpstr>'年間収支（家計簿）'!Print_Area</vt:lpstr>
      <vt:lpstr>CF表!Print_Titles</vt:lpstr>
      <vt:lpstr>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dc:creator>
  <cp:lastModifiedBy>杉浦　正</cp:lastModifiedBy>
  <cp:lastPrinted>2022-10-03T12:09:57Z</cp:lastPrinted>
  <dcterms:created xsi:type="dcterms:W3CDTF">2013-09-22T07:26:10Z</dcterms:created>
  <dcterms:modified xsi:type="dcterms:W3CDTF">2023-02-08T04:36:05Z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207b0837-b967-4190-908f-2c1e4b3de471</vt:lpwstr>
  </property>
</Properties>
</file>